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<sst xmlns="http://schemas.openxmlformats.org/spreadsheetml/2006/main" count="502" uniqueCount="228">
  <si>
    <t>ОТЧЕТ ОБ ИСПОЛНЕНИИ БЮДЖЕТА</t>
  </si>
  <si>
    <t>КОДЫ</t>
  </si>
  <si>
    <t xml:space="preserve">Форма по ОКУД </t>
  </si>
  <si>
    <t>0503117</t>
  </si>
  <si>
    <t>на 1 января 2016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</si>
  <si>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</si>
  <si>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</si>
  <si>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</si>
  <si>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</si>
  <si>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</si>
  <si>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>93905351</t>
  </si>
  <si>
    <t>951</t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</si>
  <si>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</si>
  <si>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</si>
  <si>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</si>
  <si>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71923401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</si>
  <si>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</si>
  <si>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</si>
  <si>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</si>
  <si>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</si>
  <si>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</si>
  <si>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</si>
  <si>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</si>
  <si>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</si>
  <si>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</si>
  <si>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</si>
  <si>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</si>
  <si>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</si>
  <si>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</si>
  <si>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</si>
  <si>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</si>
  <si>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</si>
  <si>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</si>
  <si>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</si>
  <si>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</si>
  <si>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</si>
  <si>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</si>
  <si>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</si>
  <si>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</si>
  <si>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</si>
  <si>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</si>
  <si>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</si>
  <si>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</si>
  <si>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</si>
  <si>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</si>
  <si>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</si>
  <si>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</si>
  <si>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</si>
  <si>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</si>
  <si>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</si>
  <si>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</si>
  <si>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</si>
  <si>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</si>
  <si>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</si>
  <si>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</si>
  <si>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</si>
  <si>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</si>
  <si>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</si>
  <si>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</si>
  <si>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</si>
  <si>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</si>
  <si>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</si>
  <si>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</si>
  <si>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</si>
  <si>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</si>
  <si>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</si>
  <si>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</si>
  <si>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</si>
  <si>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</si>
  <si>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</si>
  <si>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</si>
  <si>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951 11105075 10 0000 120</t>
  </si>
  <si>
    <t>Прочие доходы от компенсации затрат бюджетов сельских поселений</t>
  </si>
  <si>
    <t>951 11302995 10 0000 130</t>
  </si>
  <si>
    <t>Доходы от продажи квартир, находящихся в собственности сельских поселений</t>
  </si>
  <si>
    <t>951 11401050 10 0000 410</t>
  </si>
  <si>
    <t>951 11633050 10 0000 140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</si>
  <si>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</si>
  <si>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951 11690050 10 0000 140</t>
  </si>
  <si>
    <t>Невыясненные поступления, зачисляемые в бюджеты сельских поселений</t>
  </si>
  <si>
    <t>951 11701050 10 0000 180</t>
  </si>
  <si>
    <t>Прочие неналоговые доходы бюджетов сельских поселений</t>
  </si>
  <si>
    <t>951 11705050 10 0000 180</t>
  </si>
  <si>
    <t>Дотации бюджетам сельских поселений на выравнивание бюджетной обеспеченности</t>
  </si>
  <si>
    <t>951 20201001 10 0000 151</t>
  </si>
  <si>
    <t>Дотации бюджетам сельских поселений на поддержку мер по обеспечению сбалансированности бюджетов</t>
  </si>
  <si>
    <t>951 20201003 10 0000 151</t>
  </si>
  <si>
    <t>Субвенции бюджетам сельских поселений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</si>
  <si>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</si>
  <si>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 сельских поселений</t>
  </si>
  <si>
    <t>951 20204999 10 0000 151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</si>
  <si>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</si>
  <si>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</si>
  <si>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</si>
  <si>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</si>
  <si>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</si>
  <si>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</si>
  <si>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</si>
  <si>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</si>
  <si>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</si>
  <si>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</si>
  <si>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951 0104 20Ц1104 121 211</t>
  </si>
  <si>
    <t>951 0104 20Ц1104 121 213</t>
  </si>
  <si>
    <t>Прочие выплаты</t>
  </si>
  <si>
    <t>951 0104 20Ц1104 122 212</t>
  </si>
  <si>
    <t>Транспортные услуги</t>
  </si>
  <si>
    <t>951 0104 20Ц1104 122 222</t>
  </si>
  <si>
    <t>Прочие работы, услуги</t>
  </si>
  <si>
    <t>951 0104 20Ц1104 122 226</t>
  </si>
  <si>
    <t>Услуги связи</t>
  </si>
  <si>
    <t>951 0104 20Ц1104 242 221</t>
  </si>
  <si>
    <t>Работы, услуги по содержанию имущества</t>
  </si>
  <si>
    <t>951 0104 20Ц1104 242 225</t>
  </si>
  <si>
    <t>951 0104 20Ц1104 242 226</t>
  </si>
  <si>
    <t>Прочие расходы</t>
  </si>
  <si>
    <t>951 0104 20Ц1104 242 290</t>
  </si>
  <si>
    <t>Увеличение стоимости основных средств</t>
  </si>
  <si>
    <t>951 0104 20Ц1104 242 310</t>
  </si>
  <si>
    <t>Увеличение стоимости материальных запасов</t>
  </si>
  <si>
    <t>951 0104 20Ц1104 242 340</t>
  </si>
  <si>
    <t>951 0104 20Ц1104 244 221</t>
  </si>
  <si>
    <t>951 0104 20Ц1104 244 222</t>
  </si>
  <si>
    <t>Коммунальные услуги</t>
  </si>
  <si>
    <t>951 0104 20Ц1104 244 223</t>
  </si>
  <si>
    <t>951 0104 20Ц1104 244 225</t>
  </si>
  <si>
    <t>951 0104 20Ц1104 244 226</t>
  </si>
  <si>
    <t>951 0104 20Ц1104 244 290</t>
  </si>
  <si>
    <t>951 0104 20Ц1104 244 310</t>
  </si>
  <si>
    <t>951 0104 20Ц1104 244 340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</si>
  <si>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</si>
  <si>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</si>
  <si>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</si>
  <si>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</si>
  <si>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951 0113 2019115 122 212</t>
  </si>
  <si>
    <t>951 0113 2019115 244 226</t>
  </si>
  <si>
    <t>951 0113 2027301 244 221</t>
  </si>
  <si>
    <t>951 0113 2027301 244 340</t>
  </si>
  <si>
    <t>951 0113 2038004 244 225</t>
  </si>
  <si>
    <t>951 0113 2038004 244 226</t>
  </si>
  <si>
    <t>951 0113 2038004 244 310</t>
  </si>
  <si>
    <t>951 0113 2038004 851 290</t>
  </si>
  <si>
    <t>951 0113 2038004 852 290</t>
  </si>
  <si>
    <t>951 0113 2038004 853 290</t>
  </si>
  <si>
    <t>951 0113 2049004 242 226</t>
  </si>
  <si>
    <t>951 0113 2049004 244 226</t>
  </si>
  <si>
    <t>951 0113 20Ц1104 851 290</t>
  </si>
  <si>
    <t>951 0113 20Ц1104 852 290</t>
  </si>
  <si>
    <t>951 0113 20Ц1104 853 290</t>
  </si>
  <si>
    <t>951 0113 9898016 350 290</t>
  </si>
  <si>
    <t>951 0113 9899007 244 340</t>
  </si>
  <si>
    <t>Арендная плата за пользование имуществом</t>
  </si>
  <si>
    <t>951 0314 2218010 244 224</t>
  </si>
  <si>
    <t>Безвозмездные перечисления организациям, за исключением государственных и муниципальных организаций</t>
  </si>
  <si>
    <t>951 0314 2218010 810 242</t>
  </si>
  <si>
    <t>951 0408 2236031 244 222</t>
  </si>
  <si>
    <t>951 0409 2246070 244 225</t>
  </si>
  <si>
    <t>951 0409 2246070 244 226</t>
  </si>
  <si>
    <t>951 0409 2246070 244 310</t>
  </si>
  <si>
    <t>951 0409 2246070 244 340</t>
  </si>
  <si>
    <t>951 0409 2256052 244 225</t>
  </si>
  <si>
    <t>951 0409 2256053 244 225</t>
  </si>
  <si>
    <t>951 0409 2256053 244 226</t>
  </si>
  <si>
    <t>951 0409 2256053 244 310</t>
  </si>
  <si>
    <t>951 0409 2256054 243 225</t>
  </si>
  <si>
    <t>951 0409 2257145 244 225</t>
  </si>
  <si>
    <t>951 0501 2306400 244 225</t>
  </si>
  <si>
    <t>951 0501 2306400 810 242</t>
  </si>
  <si>
    <t>951 0501 2316371 412 310</t>
  </si>
  <si>
    <t>951 0501 2326400 243 225</t>
  </si>
  <si>
    <t>951 0501 2326400 244 225</t>
  </si>
  <si>
    <t>951 0501 2326400 810 242</t>
  </si>
  <si>
    <t>951 0501 2327144 810 242</t>
  </si>
  <si>
    <t>951 0501 2416135 244 223</t>
  </si>
  <si>
    <t>951 0501 2416137 810 242</t>
  </si>
  <si>
    <t>951 0501 2417147 810 242</t>
  </si>
  <si>
    <t>951 0501 9899007 244 223</t>
  </si>
  <si>
    <t>951 0502 2436132 810 242</t>
  </si>
  <si>
    <t>951 0502 2436600 243 225</t>
  </si>
  <si>
    <t>951 0502 2436600 244 225</t>
  </si>
  <si>
    <t>951 0502 2436600 244 226</t>
  </si>
  <si>
    <t>951 0502 2436600 244 310</t>
  </si>
  <si>
    <t>951 0502 2437132 810 242</t>
  </si>
  <si>
    <t>951 0503 2446134 244 222</t>
  </si>
  <si>
    <t>951 0503 2446134 244 223</t>
  </si>
  <si>
    <t>951 0503 2446134 244 224</t>
  </si>
  <si>
    <t>951 0503 2446134 244 225</t>
  </si>
  <si>
    <t>951 0503 2446134 244 226</t>
  </si>
  <si>
    <t>951 0503 2446134 244 290</t>
  </si>
  <si>
    <t>951 0503 2446134 244 310</t>
  </si>
  <si>
    <t>951 0503 2446134 244 340</t>
  </si>
  <si>
    <t>951 0503 2447134 244 223</t>
  </si>
  <si>
    <t>951 0503 2447134 244 225</t>
  </si>
  <si>
    <t>951 0503 2447134 244 310</t>
  </si>
  <si>
    <t>951 0801 2111300 540 251</t>
  </si>
  <si>
    <t>951 0801 2111304 540 251</t>
  </si>
  <si>
    <t>951 0801 2111305 540 251</t>
  </si>
  <si>
    <t>951 0801 2118801 540 251</t>
  </si>
  <si>
    <t>951 0801 2118802 540 251</t>
  </si>
  <si>
    <t>Пособия по социальной помощи населению</t>
  </si>
  <si>
    <t>951 1003 9898015 360 262</t>
  </si>
  <si>
    <t>951 1003 9898016 360 262</t>
  </si>
  <si>
    <t>951 1003 9899223 360 262</t>
  </si>
  <si>
    <t>951 1006 20Ц1104 360 262</t>
  </si>
  <si>
    <t>951 1101 2121300 540 251</t>
  </si>
  <si>
    <t>951 1101 2121309 540 251</t>
  </si>
  <si>
    <t>951 1101 2128301 540 251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</si>
  <si>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</si>
  <si>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</si>
  <si>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</si>
  <si>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</si>
  <si>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</si>
  <si>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</si>
  <si>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</si>
  <si>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</si>
  <si>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</si>
  <si>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</si>
  <si>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</si>
  <si>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</si>
  <si>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</si>
  <si>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</si>
  <si>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</si>
  <si>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</si>
  <si>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</si>
  <si>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</si>
  <si>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</si>
  <si>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</si>
  <si>
    <t xml:space="preserve">   5 февраля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</si>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</sst>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42370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24</v>
      </c>
      <c r="B10" s="13"/>
      <c r="C10" s="13"/>
      <c r="D10" s="13"/>
      <c r="E10" s="13"/>
      <c r="F10" s="13"/>
      <c r="G10" s="14" t="s">
        <v>25</v>
      </c>
      <c r="H10" s="14" t="s">
        <v>26</v>
      </c>
      <c r="I10" s="15" t="s">
        <v>27</v>
      </c>
      <c r="J10" s="16" t="s">
        <v>28</v>
      </c>
      <c r="K10" s="16"/>
      <c r="L10" s="16"/>
      <c r="M10" s="16"/>
      <c r="N10" s="17" t="s">
        <v>29</v>
      </c>
      <c r="O10" s="17"/>
    </row>
    <row r="11" spans="1:15" s="1" customFormat="1" ht="12.75" customHeight="1">
      <c r="A11" s="18" t="s">
        <v>30</v>
      </c>
      <c r="B11" s="18"/>
      <c r="C11" s="18"/>
      <c r="D11" s="18"/>
      <c r="E11" s="18"/>
      <c r="F11" s="18"/>
      <c r="G11" s="19" t="s">
        <v>31</v>
      </c>
      <c r="H11" s="19" t="s">
        <v>32</v>
      </c>
      <c r="I11" s="20" t="s">
        <v>33</v>
      </c>
      <c r="J11" s="21" t="s">
        <v>34</v>
      </c>
      <c r="K11" s="21"/>
      <c r="L11" s="21"/>
      <c r="M11" s="21"/>
      <c r="N11" s="22" t="s">
        <v>35</v>
      </c>
      <c r="O11" s="22"/>
    </row>
    <row r="12" spans="1:15" s="1" customFormat="1" ht="13.5" customHeight="1">
      <c r="A12" s="23" t="s">
        <v>36</v>
      </c>
      <c r="B12" s="23"/>
      <c r="C12" s="23"/>
      <c r="D12" s="23"/>
      <c r="E12" s="23"/>
      <c r="F12" s="23"/>
      <c r="G12" s="24" t="s">
        <v>37</v>
      </c>
      <c r="H12" s="24" t="s">
        <v>38</v>
      </c>
      <c r="I12" s="25">
        <f>821395819.93</f>
        <v>821395819.93</v>
      </c>
      <c r="J12" s="26">
        <f>822025077.56</f>
        <v>822025077.56</v>
      </c>
      <c r="K12" s="26"/>
      <c r="L12" s="26"/>
      <c r="M12" s="26"/>
      <c r="N12" s="27">
        <f>-629257.63</f>
        <v>-629257.63</v>
      </c>
      <c r="O12" s="27"/>
    </row>
    <row r="13" spans="1:15" s="1" customFormat="1" ht="45" customHeight="1">
      <c r="A13" s="28" t="s">
        <v>39</v>
      </c>
      <c r="B13" s="28"/>
      <c r="C13" s="28"/>
      <c r="D13" s="28"/>
      <c r="E13" s="28"/>
      <c r="F13" s="28"/>
      <c r="G13" s="29" t="s">
        <v>37</v>
      </c>
      <c r="H13" s="29" t="s">
        <v>40</v>
      </c>
      <c r="I13" s="30">
        <f>2190000</f>
        <v>2190000</v>
      </c>
      <c r="J13" s="31">
        <f>2199289.95</f>
        <v>2199289.95</v>
      </c>
      <c r="K13" s="31"/>
      <c r="L13" s="31"/>
      <c r="M13" s="31"/>
      <c r="N13" s="32">
        <f>-9289.95</f>
        <v>-9289.95</v>
      </c>
      <c r="O13" s="32"/>
    </row>
    <row r="14" spans="1:15" s="1" customFormat="1" ht="54.75" customHeight="1">
      <c r="A14" s="28" t="s">
        <v>41</v>
      </c>
      <c r="B14" s="28"/>
      <c r="C14" s="28"/>
      <c r="D14" s="28"/>
      <c r="E14" s="28"/>
      <c r="F14" s="28"/>
      <c r="G14" s="29" t="s">
        <v>37</v>
      </c>
      <c r="H14" s="29" t="s">
        <v>42</v>
      </c>
      <c r="I14" s="30">
        <f>56000</f>
        <v>56000</v>
      </c>
      <c r="J14" s="31">
        <f>59580.32</f>
        <v>59580.32</v>
      </c>
      <c r="K14" s="31"/>
      <c r="L14" s="31"/>
      <c r="M14" s="31"/>
      <c r="N14" s="32">
        <f>-3580.32</f>
        <v>-3580.32</v>
      </c>
      <c r="O14" s="32"/>
    </row>
    <row r="15" spans="1:15" s="1" customFormat="1" ht="45" customHeight="1">
      <c r="A15" s="28" t="s">
        <v>43</v>
      </c>
      <c r="B15" s="28"/>
      <c r="C15" s="28"/>
      <c r="D15" s="28"/>
      <c r="E15" s="28"/>
      <c r="F15" s="28"/>
      <c r="G15" s="29" t="s">
        <v>37</v>
      </c>
      <c r="H15" s="29" t="s">
        <v>44</v>
      </c>
      <c r="I15" s="30">
        <f>4297000</f>
        <v>4297000</v>
      </c>
      <c r="J15" s="31">
        <f>4332866.01</f>
        <v>4332866.01</v>
      </c>
      <c r="K15" s="31"/>
      <c r="L15" s="31"/>
      <c r="M15" s="31"/>
      <c r="N15" s="32">
        <f>-35866.01</f>
        <v>-35866.01</v>
      </c>
      <c r="O15" s="32"/>
    </row>
    <row r="16" spans="1:15" s="1" customFormat="1" ht="45" customHeight="1">
      <c r="A16" s="28" t="s">
        <v>45</v>
      </c>
      <c r="B16" s="28"/>
      <c r="C16" s="28"/>
      <c r="D16" s="28"/>
      <c r="E16" s="28"/>
      <c r="F16" s="28"/>
      <c r="G16" s="29" t="s">
        <v>37</v>
      </c>
      <c r="H16" s="29" t="s">
        <v>46</v>
      </c>
      <c r="I16" s="30">
        <f>0</f>
        <v>0</v>
      </c>
      <c r="J16" s="31">
        <f>-282866.16</f>
        <v>-282866.16</v>
      </c>
      <c r="K16" s="31"/>
      <c r="L16" s="31"/>
      <c r="M16" s="31"/>
      <c r="N16" s="32">
        <f>0</f>
        <v>0</v>
      </c>
      <c r="O16" s="32"/>
    </row>
    <row r="17" spans="1:15" s="1" customFormat="1" ht="45" customHeight="1">
      <c r="A17" s="28" t="s">
        <v>47</v>
      </c>
      <c r="B17" s="28"/>
      <c r="C17" s="28"/>
      <c r="D17" s="28"/>
      <c r="E17" s="28"/>
      <c r="F17" s="28"/>
      <c r="G17" s="29" t="s">
        <v>37</v>
      </c>
      <c r="H17" s="29" t="s">
        <v>48</v>
      </c>
      <c r="I17" s="30">
        <f>62000</f>
        <v>62000</v>
      </c>
      <c r="J17" s="31">
        <f>62000</f>
        <v>62000</v>
      </c>
      <c r="K17" s="31"/>
      <c r="L17" s="31"/>
      <c r="M17" s="31"/>
      <c r="N17" s="32">
        <f>0</f>
        <v>0</v>
      </c>
      <c r="O17" s="32"/>
    </row>
    <row r="18" spans="1:15" s="1" customFormat="1" ht="45" customHeight="1">
      <c r="A18" s="28" t="s">
        <v>49</v>
      </c>
      <c r="B18" s="28"/>
      <c r="C18" s="28"/>
      <c r="D18" s="28"/>
      <c r="E18" s="28"/>
      <c r="F18" s="28"/>
      <c r="G18" s="29" t="s">
        <v>37</v>
      </c>
      <c r="H18" s="29" t="s">
        <v>50</v>
      </c>
      <c r="I18" s="30">
        <f>59600000</f>
        <v>59600000</v>
      </c>
      <c r="J18" s="31">
        <f>60877556.68</f>
        <v>60877556.68</v>
      </c>
      <c r="K18" s="31"/>
      <c r="L18" s="31"/>
      <c r="M18" s="31"/>
      <c r="N18" s="32">
        <f>-1277556.68</f>
        <v>-1277556.68</v>
      </c>
      <c r="O18" s="32"/>
    </row>
    <row r="19" spans="1:15" s="1" customFormat="1" ht="66" customHeight="1">
      <c r="A19" s="28" t="s">
        <v>51</v>
      </c>
      <c r="B19" s="28"/>
      <c r="C19" s="28"/>
      <c r="D19" s="28"/>
      <c r="E19" s="28"/>
      <c r="F19" s="28"/>
      <c r="G19" s="29" t="s">
        <v>37</v>
      </c>
      <c r="H19" s="29" t="s">
        <v>52</v>
      </c>
      <c r="I19" s="30">
        <f>38000</f>
        <v>38000</v>
      </c>
      <c r="J19" s="31">
        <f>37347.61</f>
        <v>37347.61</v>
      </c>
      <c r="K19" s="31"/>
      <c r="L19" s="31"/>
      <c r="M19" s="31"/>
      <c r="N19" s="32">
        <f>652.39</f>
        <v>652.39</v>
      </c>
      <c r="O19" s="32"/>
    </row>
    <row r="20" spans="1:15" s="1" customFormat="1" ht="24" customHeight="1">
      <c r="A20" s="28" t="s">
        <v>53</v>
      </c>
      <c r="B20" s="28"/>
      <c r="C20" s="28"/>
      <c r="D20" s="28"/>
      <c r="E20" s="28"/>
      <c r="F20" s="28"/>
      <c r="G20" s="29" t="s">
        <v>37</v>
      </c>
      <c r="H20" s="29" t="s">
        <v>54</v>
      </c>
      <c r="I20" s="30">
        <f>665000</f>
        <v>665000</v>
      </c>
      <c r="J20" s="31">
        <f>662302.23</f>
        <v>662302.23</v>
      </c>
      <c r="K20" s="31"/>
      <c r="L20" s="31"/>
      <c r="M20" s="31"/>
      <c r="N20" s="32">
        <f>2697.77</f>
        <v>2697.77</v>
      </c>
      <c r="O20" s="32"/>
    </row>
    <row r="21" spans="1:15" s="1" customFormat="1" ht="13.5" customHeight="1">
      <c r="A21" s="28" t="s">
        <v>55</v>
      </c>
      <c r="B21" s="28"/>
      <c r="C21" s="28"/>
      <c r="D21" s="28"/>
      <c r="E21" s="28"/>
      <c r="F21" s="28"/>
      <c r="G21" s="29" t="s">
        <v>37</v>
      </c>
      <c r="H21" s="29" t="s">
        <v>56</v>
      </c>
      <c r="I21" s="30">
        <f>40000</f>
        <v>40000</v>
      </c>
      <c r="J21" s="31">
        <f>39236.52</f>
        <v>39236.52</v>
      </c>
      <c r="K21" s="31"/>
      <c r="L21" s="31"/>
      <c r="M21" s="31"/>
      <c r="N21" s="32">
        <f>763.48</f>
        <v>763.48</v>
      </c>
      <c r="O21" s="32"/>
    </row>
    <row r="22" spans="1:15" s="1" customFormat="1" ht="33.75" customHeight="1">
      <c r="A22" s="28" t="s">
        <v>57</v>
      </c>
      <c r="B22" s="28"/>
      <c r="C22" s="28"/>
      <c r="D22" s="28"/>
      <c r="E22" s="28"/>
      <c r="F22" s="28"/>
      <c r="G22" s="29" t="s">
        <v>37</v>
      </c>
      <c r="H22" s="29" t="s">
        <v>58</v>
      </c>
      <c r="I22" s="33" t="s">
        <v>59</v>
      </c>
      <c r="J22" s="31">
        <f>0</f>
        <v>0</v>
      </c>
      <c r="K22" s="31"/>
      <c r="L22" s="31"/>
      <c r="M22" s="31"/>
      <c r="N22" s="32">
        <f>0</f>
        <v>0</v>
      </c>
      <c r="O22" s="32"/>
    </row>
    <row r="23" spans="1:15" s="1" customFormat="1" ht="24" customHeight="1">
      <c r="A23" s="28" t="s">
        <v>60</v>
      </c>
      <c r="B23" s="28"/>
      <c r="C23" s="28"/>
      <c r="D23" s="28"/>
      <c r="E23" s="28"/>
      <c r="F23" s="28"/>
      <c r="G23" s="29" t="s">
        <v>37</v>
      </c>
      <c r="H23" s="29" t="s">
        <v>61</v>
      </c>
      <c r="I23" s="30">
        <f>650000</f>
        <v>650000</v>
      </c>
      <c r="J23" s="31">
        <f>646509.77</f>
        <v>646509.77</v>
      </c>
      <c r="K23" s="31"/>
      <c r="L23" s="31"/>
      <c r="M23" s="31"/>
      <c r="N23" s="32">
        <f>3490.23</f>
        <v>3490.23</v>
      </c>
      <c r="O23" s="32"/>
    </row>
    <row r="24" spans="1:15" s="1" customFormat="1" ht="24" customHeight="1">
      <c r="A24" s="28" t="s">
        <v>62</v>
      </c>
      <c r="B24" s="28"/>
      <c r="C24" s="28"/>
      <c r="D24" s="28"/>
      <c r="E24" s="28"/>
      <c r="F24" s="28"/>
      <c r="G24" s="29" t="s">
        <v>37</v>
      </c>
      <c r="H24" s="29" t="s">
        <v>63</v>
      </c>
      <c r="I24" s="30">
        <f>764000</f>
        <v>764000</v>
      </c>
      <c r="J24" s="31">
        <f>751487.69</f>
        <v>751487.69</v>
      </c>
      <c r="K24" s="31"/>
      <c r="L24" s="31"/>
      <c r="M24" s="31"/>
      <c r="N24" s="32">
        <f>12512.31</f>
        <v>12512.31</v>
      </c>
      <c r="O24" s="32"/>
    </row>
    <row r="25" spans="1:15" s="1" customFormat="1" ht="24" customHeight="1">
      <c r="A25" s="28" t="s">
        <v>64</v>
      </c>
      <c r="B25" s="28"/>
      <c r="C25" s="28"/>
      <c r="D25" s="28"/>
      <c r="E25" s="28"/>
      <c r="F25" s="28"/>
      <c r="G25" s="29" t="s">
        <v>37</v>
      </c>
      <c r="H25" s="29" t="s">
        <v>65</v>
      </c>
      <c r="I25" s="30">
        <f>126000</f>
        <v>126000</v>
      </c>
      <c r="J25" s="31">
        <f>128524.79</f>
        <v>128524.79</v>
      </c>
      <c r="K25" s="31"/>
      <c r="L25" s="31"/>
      <c r="M25" s="31"/>
      <c r="N25" s="32">
        <f>-2524.79</f>
        <v>-2524.79</v>
      </c>
      <c r="O25" s="32"/>
    </row>
    <row r="26" spans="1:15" s="1" customFormat="1" ht="45" customHeight="1">
      <c r="A26" s="28" t="s">
        <v>66</v>
      </c>
      <c r="B26" s="28"/>
      <c r="C26" s="28"/>
      <c r="D26" s="28"/>
      <c r="E26" s="28"/>
      <c r="F26" s="28"/>
      <c r="G26" s="29" t="s">
        <v>37</v>
      </c>
      <c r="H26" s="29" t="s">
        <v>67</v>
      </c>
      <c r="I26" s="30">
        <f>550000</f>
        <v>550000</v>
      </c>
      <c r="J26" s="31">
        <f>543400</f>
        <v>543400</v>
      </c>
      <c r="K26" s="31"/>
      <c r="L26" s="31"/>
      <c r="M26" s="31"/>
      <c r="N26" s="32">
        <f>6600</f>
        <v>6600</v>
      </c>
      <c r="O26" s="32"/>
    </row>
    <row r="27" spans="1:15" s="1" customFormat="1" ht="33.75" customHeight="1">
      <c r="A27" s="28" t="s">
        <v>68</v>
      </c>
      <c r="B27" s="28"/>
      <c r="C27" s="28"/>
      <c r="D27" s="28"/>
      <c r="E27" s="28"/>
      <c r="F27" s="28"/>
      <c r="G27" s="29" t="s">
        <v>37</v>
      </c>
      <c r="H27" s="29" t="s">
        <v>69</v>
      </c>
      <c r="I27" s="30">
        <f>5500000</f>
        <v>5500000</v>
      </c>
      <c r="J27" s="31">
        <f>5479305.82</f>
        <v>5479305.82</v>
      </c>
      <c r="K27" s="31"/>
      <c r="L27" s="31"/>
      <c r="M27" s="31"/>
      <c r="N27" s="32">
        <f>20694.18</f>
        <v>20694.18</v>
      </c>
      <c r="O27" s="32"/>
    </row>
    <row r="28" spans="1:15" s="1" customFormat="1" ht="24" customHeight="1">
      <c r="A28" s="28" t="s">
        <v>70</v>
      </c>
      <c r="B28" s="28"/>
      <c r="C28" s="28"/>
      <c r="D28" s="28"/>
      <c r="E28" s="28"/>
      <c r="F28" s="28"/>
      <c r="G28" s="29" t="s">
        <v>37</v>
      </c>
      <c r="H28" s="29" t="s">
        <v>71</v>
      </c>
      <c r="I28" s="30">
        <f>5700000</f>
        <v>5700000</v>
      </c>
      <c r="J28" s="31">
        <f>5374546.48</f>
        <v>5374546.48</v>
      </c>
      <c r="K28" s="31"/>
      <c r="L28" s="31"/>
      <c r="M28" s="31"/>
      <c r="N28" s="32">
        <f>325453.52</f>
        <v>325453.52</v>
      </c>
      <c r="O28" s="32"/>
    </row>
    <row r="29" spans="1:15" s="1" customFormat="1" ht="13.5" customHeight="1">
      <c r="A29" s="28" t="s">
        <v>72</v>
      </c>
      <c r="B29" s="28"/>
      <c r="C29" s="28"/>
      <c r="D29" s="28"/>
      <c r="E29" s="28"/>
      <c r="F29" s="28"/>
      <c r="G29" s="29" t="s">
        <v>37</v>
      </c>
      <c r="H29" s="29" t="s">
        <v>73</v>
      </c>
      <c r="I29" s="30">
        <f>2524013.74</f>
        <v>2524013.74</v>
      </c>
      <c r="J29" s="31">
        <f>2524013.74</f>
        <v>2524013.74</v>
      </c>
      <c r="K29" s="31"/>
      <c r="L29" s="31"/>
      <c r="M29" s="31"/>
      <c r="N29" s="32">
        <f>0</f>
        <v>0</v>
      </c>
      <c r="O29" s="32"/>
    </row>
    <row r="30" spans="1:15" s="1" customFormat="1" ht="13.5" customHeight="1">
      <c r="A30" s="28" t="s">
        <v>74</v>
      </c>
      <c r="B30" s="28"/>
      <c r="C30" s="28"/>
      <c r="D30" s="28"/>
      <c r="E30" s="28"/>
      <c r="F30" s="28"/>
      <c r="G30" s="29" t="s">
        <v>37</v>
      </c>
      <c r="H30" s="29" t="s">
        <v>75</v>
      </c>
      <c r="I30" s="30">
        <f>805000</f>
        <v>805000</v>
      </c>
      <c r="J30" s="31">
        <f>805000</f>
        <v>805000</v>
      </c>
      <c r="K30" s="31"/>
      <c r="L30" s="31"/>
      <c r="M30" s="31"/>
      <c r="N30" s="32">
        <f>0</f>
        <v>0</v>
      </c>
      <c r="O30" s="32"/>
    </row>
    <row r="31" spans="1:15" s="1" customFormat="1" ht="45" customHeight="1">
      <c r="A31" s="28" t="s">
        <v>47</v>
      </c>
      <c r="B31" s="28"/>
      <c r="C31" s="28"/>
      <c r="D31" s="28"/>
      <c r="E31" s="28"/>
      <c r="F31" s="28"/>
      <c r="G31" s="29" t="s">
        <v>37</v>
      </c>
      <c r="H31" s="29" t="s">
        <v>76</v>
      </c>
      <c r="I31" s="33" t="s">
        <v>59</v>
      </c>
      <c r="J31" s="31">
        <f>0</f>
        <v>0</v>
      </c>
      <c r="K31" s="31"/>
      <c r="L31" s="31"/>
      <c r="M31" s="31"/>
      <c r="N31" s="32">
        <f>0</f>
        <v>0</v>
      </c>
      <c r="O31" s="32"/>
    </row>
    <row r="32" spans="1:15" s="1" customFormat="1" ht="24" customHeight="1">
      <c r="A32" s="28" t="s">
        <v>77</v>
      </c>
      <c r="B32" s="28"/>
      <c r="C32" s="28"/>
      <c r="D32" s="28"/>
      <c r="E32" s="28"/>
      <c r="F32" s="28"/>
      <c r="G32" s="29" t="s">
        <v>37</v>
      </c>
      <c r="H32" s="29" t="s">
        <v>78</v>
      </c>
      <c r="I32" s="30">
        <f>291000</f>
        <v>291000</v>
      </c>
      <c r="J32" s="31">
        <f>302570.06</f>
        <v>302570.06</v>
      </c>
      <c r="K32" s="31"/>
      <c r="L32" s="31"/>
      <c r="M32" s="31"/>
      <c r="N32" s="32">
        <f>-11570.06</f>
        <v>-11570.06</v>
      </c>
      <c r="O32" s="32"/>
    </row>
    <row r="33" spans="1:15" s="1" customFormat="1" ht="13.5" customHeight="1">
      <c r="A33" s="28" t="s">
        <v>79</v>
      </c>
      <c r="B33" s="28"/>
      <c r="C33" s="28"/>
      <c r="D33" s="28"/>
      <c r="E33" s="28"/>
      <c r="F33" s="28"/>
      <c r="G33" s="29" t="s">
        <v>37</v>
      </c>
      <c r="H33" s="29" t="s">
        <v>80</v>
      </c>
      <c r="I33" s="33" t="s">
        <v>59</v>
      </c>
      <c r="J33" s="31">
        <f>0</f>
        <v>0</v>
      </c>
      <c r="K33" s="31"/>
      <c r="L33" s="31"/>
      <c r="M33" s="31"/>
      <c r="N33" s="32">
        <f>0</f>
        <v>0</v>
      </c>
      <c r="O33" s="32"/>
    </row>
    <row r="34" spans="1:15" s="1" customFormat="1" ht="13.5" customHeight="1">
      <c r="A34" s="28" t="s">
        <v>81</v>
      </c>
      <c r="B34" s="28"/>
      <c r="C34" s="28"/>
      <c r="D34" s="28"/>
      <c r="E34" s="28"/>
      <c r="F34" s="28"/>
      <c r="G34" s="29" t="s">
        <v>37</v>
      </c>
      <c r="H34" s="29" t="s">
        <v>82</v>
      </c>
      <c r="I34" s="33" t="s">
        <v>59</v>
      </c>
      <c r="J34" s="31">
        <f>0</f>
        <v>0</v>
      </c>
      <c r="K34" s="31"/>
      <c r="L34" s="31"/>
      <c r="M34" s="31"/>
      <c r="N34" s="32">
        <f>0</f>
        <v>0</v>
      </c>
      <c r="O34" s="32"/>
    </row>
    <row r="35" spans="1:15" s="1" customFormat="1" ht="24" customHeight="1">
      <c r="A35" s="28" t="s">
        <v>83</v>
      </c>
      <c r="B35" s="28"/>
      <c r="C35" s="28"/>
      <c r="D35" s="28"/>
      <c r="E35" s="28"/>
      <c r="F35" s="28"/>
      <c r="G35" s="29" t="s">
        <v>37</v>
      </c>
      <c r="H35" s="29" t="s">
        <v>84</v>
      </c>
      <c r="I35" s="30">
        <f>110725000</f>
        <v>110725000</v>
      </c>
      <c r="J35" s="31">
        <f>110725000</f>
        <v>110725000</v>
      </c>
      <c r="K35" s="31"/>
      <c r="L35" s="31"/>
      <c r="M35" s="31"/>
      <c r="N35" s="32">
        <f>0</f>
        <v>0</v>
      </c>
      <c r="O35" s="32"/>
    </row>
    <row r="36" spans="1:15" s="1" customFormat="1" ht="24" customHeight="1">
      <c r="A36" s="28" t="s">
        <v>85</v>
      </c>
      <c r="B36" s="28"/>
      <c r="C36" s="28"/>
      <c r="D36" s="28"/>
      <c r="E36" s="28"/>
      <c r="F36" s="28"/>
      <c r="G36" s="29" t="s">
        <v>37</v>
      </c>
      <c r="H36" s="29" t="s">
        <v>86</v>
      </c>
      <c r="I36" s="30">
        <f>546674806.19</f>
        <v>546674806.19</v>
      </c>
      <c r="J36" s="31">
        <f>546674806.19</f>
        <v>546674806.19</v>
      </c>
      <c r="K36" s="31"/>
      <c r="L36" s="31"/>
      <c r="M36" s="31"/>
      <c r="N36" s="32">
        <f>0</f>
        <v>0</v>
      </c>
      <c r="O36" s="32"/>
    </row>
    <row r="37" spans="1:15" s="1" customFormat="1" ht="24" customHeight="1">
      <c r="A37" s="28" t="s">
        <v>87</v>
      </c>
      <c r="B37" s="28"/>
      <c r="C37" s="28"/>
      <c r="D37" s="28"/>
      <c r="E37" s="28"/>
      <c r="F37" s="28"/>
      <c r="G37" s="29" t="s">
        <v>37</v>
      </c>
      <c r="H37" s="29" t="s">
        <v>88</v>
      </c>
      <c r="I37" s="30">
        <f>4000</f>
        <v>4000</v>
      </c>
      <c r="J37" s="31">
        <f>4000</f>
        <v>4000</v>
      </c>
      <c r="K37" s="31"/>
      <c r="L37" s="31"/>
      <c r="M37" s="31"/>
      <c r="N37" s="32">
        <f>0</f>
        <v>0</v>
      </c>
      <c r="O37" s="32"/>
    </row>
    <row r="38" spans="1:15" s="1" customFormat="1" ht="24" customHeight="1">
      <c r="A38" s="28" t="s">
        <v>89</v>
      </c>
      <c r="B38" s="28"/>
      <c r="C38" s="28"/>
      <c r="D38" s="28"/>
      <c r="E38" s="28"/>
      <c r="F38" s="28"/>
      <c r="G38" s="29" t="s">
        <v>37</v>
      </c>
      <c r="H38" s="29" t="s">
        <v>90</v>
      </c>
      <c r="I38" s="30">
        <f>80134000</f>
        <v>80134000</v>
      </c>
      <c r="J38" s="31">
        <f>80078599.86</f>
        <v>80078599.86</v>
      </c>
      <c r="K38" s="31"/>
      <c r="L38" s="31"/>
      <c r="M38" s="31"/>
      <c r="N38" s="32">
        <f>55400.14</f>
        <v>55400.14</v>
      </c>
      <c r="O38" s="32"/>
    </row>
    <row r="39" spans="1:15" s="1" customFormat="1" ht="54.75" customHeight="1">
      <c r="A39" s="28" t="s">
        <v>91</v>
      </c>
      <c r="B39" s="28"/>
      <c r="C39" s="28"/>
      <c r="D39" s="28"/>
      <c r="E39" s="28"/>
      <c r="F39" s="28"/>
      <c r="G39" s="29" t="s">
        <v>37</v>
      </c>
      <c r="H39" s="29" t="s">
        <v>92</v>
      </c>
      <c r="I39" s="33" t="s">
        <v>59</v>
      </c>
      <c r="J39" s="31">
        <f>0</f>
        <v>0</v>
      </c>
      <c r="K39" s="31"/>
      <c r="L39" s="31"/>
      <c r="M39" s="31"/>
      <c r="N39" s="32">
        <f>0</f>
        <v>0</v>
      </c>
      <c r="O39" s="32"/>
    </row>
    <row r="40" spans="1:15" s="1" customFormat="1" ht="13.5" customHeight="1">
      <c r="A40" s="34" t="s">
        <v>18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1" customFormat="1" ht="13.5" customHeight="1">
      <c r="A41" s="12" t="s">
        <v>93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" customFormat="1" ht="34.5" customHeight="1">
      <c r="A42" s="13" t="s">
        <v>24</v>
      </c>
      <c r="B42" s="13"/>
      <c r="C42" s="13"/>
      <c r="D42" s="13"/>
      <c r="E42" s="13"/>
      <c r="F42" s="13"/>
      <c r="G42" s="14" t="s">
        <v>25</v>
      </c>
      <c r="H42" s="14" t="s">
        <v>94</v>
      </c>
      <c r="I42" s="15" t="s">
        <v>27</v>
      </c>
      <c r="J42" s="16" t="s">
        <v>28</v>
      </c>
      <c r="K42" s="16"/>
      <c r="L42" s="16"/>
      <c r="M42" s="16"/>
      <c r="N42" s="17" t="s">
        <v>29</v>
      </c>
      <c r="O42" s="17"/>
    </row>
    <row r="43" spans="1:15" s="1" customFormat="1" ht="13.5" customHeight="1">
      <c r="A43" s="18" t="s">
        <v>30</v>
      </c>
      <c r="B43" s="18"/>
      <c r="C43" s="18"/>
      <c r="D43" s="18"/>
      <c r="E43" s="18"/>
      <c r="F43" s="18"/>
      <c r="G43" s="19" t="s">
        <v>31</v>
      </c>
      <c r="H43" s="19" t="s">
        <v>32</v>
      </c>
      <c r="I43" s="20" t="s">
        <v>33</v>
      </c>
      <c r="J43" s="21" t="s">
        <v>34</v>
      </c>
      <c r="K43" s="21"/>
      <c r="L43" s="21"/>
      <c r="M43" s="21"/>
      <c r="N43" s="22" t="s">
        <v>35</v>
      </c>
      <c r="O43" s="22"/>
    </row>
    <row r="44" spans="1:15" s="1" customFormat="1" ht="13.5" customHeight="1">
      <c r="A44" s="23" t="s">
        <v>95</v>
      </c>
      <c r="B44" s="23"/>
      <c r="C44" s="23"/>
      <c r="D44" s="23"/>
      <c r="E44" s="23"/>
      <c r="F44" s="23"/>
      <c r="G44" s="24" t="s">
        <v>96</v>
      </c>
      <c r="H44" s="24" t="s">
        <v>38</v>
      </c>
      <c r="I44" s="25">
        <f>830279281.76</f>
        <v>830279281.76</v>
      </c>
      <c r="J44" s="26">
        <f>827580151.77</f>
        <v>827580151.77</v>
      </c>
      <c r="K44" s="26"/>
      <c r="L44" s="26"/>
      <c r="M44" s="26"/>
      <c r="N44" s="27">
        <f>2699129.99</f>
        <v>2699129.99</v>
      </c>
      <c r="O44" s="27"/>
    </row>
    <row r="45" spans="1:15" s="1" customFormat="1" ht="13.5" customHeight="1">
      <c r="A45" s="35" t="s">
        <v>97</v>
      </c>
      <c r="B45" s="35"/>
      <c r="C45" s="35"/>
      <c r="D45" s="35"/>
      <c r="E45" s="35"/>
      <c r="F45" s="35"/>
      <c r="G45" s="36" t="s">
        <v>96</v>
      </c>
      <c r="H45" s="36" t="s">
        <v>98</v>
      </c>
      <c r="I45" s="37">
        <f>5692069</f>
        <v>5692069</v>
      </c>
      <c r="J45" s="38">
        <f>5358124.51</f>
        <v>5358124.51</v>
      </c>
      <c r="K45" s="38"/>
      <c r="L45" s="38"/>
      <c r="M45" s="38"/>
      <c r="N45" s="39">
        <f>333944.49</f>
        <v>333944.49</v>
      </c>
      <c r="O45" s="39"/>
    </row>
    <row r="46" spans="1:15" s="1" customFormat="1" ht="13.5" customHeight="1">
      <c r="A46" s="35" t="s">
        <v>99</v>
      </c>
      <c r="B46" s="35"/>
      <c r="C46" s="35"/>
      <c r="D46" s="35"/>
      <c r="E46" s="35"/>
      <c r="F46" s="35"/>
      <c r="G46" s="36" t="s">
        <v>96</v>
      </c>
      <c r="H46" s="36" t="s">
        <v>100</v>
      </c>
      <c r="I46" s="37">
        <f>918089</f>
        <v>918089</v>
      </c>
      <c r="J46" s="38">
        <f>904501.05</f>
        <v>904501.05</v>
      </c>
      <c r="K46" s="38"/>
      <c r="L46" s="38"/>
      <c r="M46" s="38"/>
      <c r="N46" s="39">
        <f>13587.95</f>
        <v>13587.95</v>
      </c>
      <c r="O46" s="39"/>
    </row>
    <row r="47" spans="1:15" s="1" customFormat="1" ht="13.5" customHeight="1">
      <c r="A47" s="35" t="s">
        <v>97</v>
      </c>
      <c r="B47" s="35"/>
      <c r="C47" s="35"/>
      <c r="D47" s="35"/>
      <c r="E47" s="35"/>
      <c r="F47" s="35"/>
      <c r="G47" s="36" t="s">
        <v>96</v>
      </c>
      <c r="H47" s="36" t="s">
        <v>101</v>
      </c>
      <c r="I47" s="37">
        <f>34781899.59</f>
        <v>34781899.59</v>
      </c>
      <c r="J47" s="38">
        <f>34781899.59</f>
        <v>34781899.59</v>
      </c>
      <c r="K47" s="38"/>
      <c r="L47" s="38"/>
      <c r="M47" s="38"/>
      <c r="N47" s="39">
        <f>0</f>
        <v>0</v>
      </c>
      <c r="O47" s="39"/>
    </row>
    <row r="48" spans="1:15" s="1" customFormat="1" ht="13.5" customHeight="1">
      <c r="A48" s="35" t="s">
        <v>99</v>
      </c>
      <c r="B48" s="35"/>
      <c r="C48" s="35"/>
      <c r="D48" s="35"/>
      <c r="E48" s="35"/>
      <c r="F48" s="35"/>
      <c r="G48" s="36" t="s">
        <v>96</v>
      </c>
      <c r="H48" s="36" t="s">
        <v>102</v>
      </c>
      <c r="I48" s="37">
        <f>8249889.7</f>
        <v>8249889.7</v>
      </c>
      <c r="J48" s="38">
        <f>8249889.7</f>
        <v>8249889.7</v>
      </c>
      <c r="K48" s="38"/>
      <c r="L48" s="38"/>
      <c r="M48" s="38"/>
      <c r="N48" s="39">
        <f>0</f>
        <v>0</v>
      </c>
      <c r="O48" s="39"/>
    </row>
    <row r="49" spans="1:15" s="1" customFormat="1" ht="13.5" customHeight="1">
      <c r="A49" s="35" t="s">
        <v>103</v>
      </c>
      <c r="B49" s="35"/>
      <c r="C49" s="35"/>
      <c r="D49" s="35"/>
      <c r="E49" s="35"/>
      <c r="F49" s="35"/>
      <c r="G49" s="36" t="s">
        <v>96</v>
      </c>
      <c r="H49" s="36" t="s">
        <v>104</v>
      </c>
      <c r="I49" s="37">
        <f>421491.04</f>
        <v>421491.04</v>
      </c>
      <c r="J49" s="38">
        <f>421491.04</f>
        <v>421491.04</v>
      </c>
      <c r="K49" s="38"/>
      <c r="L49" s="38"/>
      <c r="M49" s="38"/>
      <c r="N49" s="39">
        <f>0</f>
        <v>0</v>
      </c>
      <c r="O49" s="39"/>
    </row>
    <row r="50" spans="1:15" s="1" customFormat="1" ht="13.5" customHeight="1">
      <c r="A50" s="35" t="s">
        <v>105</v>
      </c>
      <c r="B50" s="35"/>
      <c r="C50" s="35"/>
      <c r="D50" s="35"/>
      <c r="E50" s="35"/>
      <c r="F50" s="35"/>
      <c r="G50" s="36" t="s">
        <v>96</v>
      </c>
      <c r="H50" s="36" t="s">
        <v>106</v>
      </c>
      <c r="I50" s="37">
        <f>300277.9</f>
        <v>300277.9</v>
      </c>
      <c r="J50" s="38">
        <f>300277.9</f>
        <v>300277.9</v>
      </c>
      <c r="K50" s="38"/>
      <c r="L50" s="38"/>
      <c r="M50" s="38"/>
      <c r="N50" s="39">
        <f>0</f>
        <v>0</v>
      </c>
      <c r="O50" s="39"/>
    </row>
    <row r="51" spans="1:15" s="1" customFormat="1" ht="13.5" customHeight="1">
      <c r="A51" s="35" t="s">
        <v>107</v>
      </c>
      <c r="B51" s="35"/>
      <c r="C51" s="35"/>
      <c r="D51" s="35"/>
      <c r="E51" s="35"/>
      <c r="F51" s="35"/>
      <c r="G51" s="36" t="s">
        <v>96</v>
      </c>
      <c r="H51" s="36" t="s">
        <v>108</v>
      </c>
      <c r="I51" s="37">
        <f>112200</f>
        <v>112200</v>
      </c>
      <c r="J51" s="38">
        <f>112200</f>
        <v>112200</v>
      </c>
      <c r="K51" s="38"/>
      <c r="L51" s="38"/>
      <c r="M51" s="38"/>
      <c r="N51" s="39">
        <f>0</f>
        <v>0</v>
      </c>
      <c r="O51" s="39"/>
    </row>
    <row r="52" spans="1:15" s="1" customFormat="1" ht="13.5" customHeight="1">
      <c r="A52" s="35" t="s">
        <v>109</v>
      </c>
      <c r="B52" s="35"/>
      <c r="C52" s="35"/>
      <c r="D52" s="35"/>
      <c r="E52" s="35"/>
      <c r="F52" s="35"/>
      <c r="G52" s="36" t="s">
        <v>96</v>
      </c>
      <c r="H52" s="36" t="s">
        <v>110</v>
      </c>
      <c r="I52" s="37">
        <f>539205.93</f>
        <v>539205.93</v>
      </c>
      <c r="J52" s="38">
        <f>517504.88</f>
        <v>517504.88</v>
      </c>
      <c r="K52" s="38"/>
      <c r="L52" s="38"/>
      <c r="M52" s="38"/>
      <c r="N52" s="39">
        <f>21701.05</f>
        <v>21701.05</v>
      </c>
      <c r="O52" s="39"/>
    </row>
    <row r="53" spans="1:15" s="1" customFormat="1" ht="13.5" customHeight="1">
      <c r="A53" s="35" t="s">
        <v>111</v>
      </c>
      <c r="B53" s="35"/>
      <c r="C53" s="35"/>
      <c r="D53" s="35"/>
      <c r="E53" s="35"/>
      <c r="F53" s="35"/>
      <c r="G53" s="36" t="s">
        <v>96</v>
      </c>
      <c r="H53" s="36" t="s">
        <v>112</v>
      </c>
      <c r="I53" s="37">
        <f>38200</f>
        <v>38200</v>
      </c>
      <c r="J53" s="38">
        <f>38200</f>
        <v>38200</v>
      </c>
      <c r="K53" s="38"/>
      <c r="L53" s="38"/>
      <c r="M53" s="38"/>
      <c r="N53" s="39">
        <f>0</f>
        <v>0</v>
      </c>
      <c r="O53" s="39"/>
    </row>
    <row r="54" spans="1:15" s="1" customFormat="1" ht="13.5" customHeight="1">
      <c r="A54" s="35" t="s">
        <v>107</v>
      </c>
      <c r="B54" s="35"/>
      <c r="C54" s="35"/>
      <c r="D54" s="35"/>
      <c r="E54" s="35"/>
      <c r="F54" s="35"/>
      <c r="G54" s="36" t="s">
        <v>96</v>
      </c>
      <c r="H54" s="36" t="s">
        <v>113</v>
      </c>
      <c r="I54" s="37">
        <f>723234.25</f>
        <v>723234.25</v>
      </c>
      <c r="J54" s="38">
        <f>698102.79</f>
        <v>698102.79</v>
      </c>
      <c r="K54" s="38"/>
      <c r="L54" s="38"/>
      <c r="M54" s="38"/>
      <c r="N54" s="39">
        <f>25131.46</f>
        <v>25131.46</v>
      </c>
      <c r="O54" s="39"/>
    </row>
    <row r="55" spans="1:15" s="1" customFormat="1" ht="13.5" customHeight="1">
      <c r="A55" s="35" t="s">
        <v>114</v>
      </c>
      <c r="B55" s="35"/>
      <c r="C55" s="35"/>
      <c r="D55" s="35"/>
      <c r="E55" s="35"/>
      <c r="F55" s="35"/>
      <c r="G55" s="36" t="s">
        <v>96</v>
      </c>
      <c r="H55" s="36" t="s">
        <v>115</v>
      </c>
      <c r="I55" s="37">
        <f>12532</f>
        <v>12532</v>
      </c>
      <c r="J55" s="38">
        <f>12532</f>
        <v>12532</v>
      </c>
      <c r="K55" s="38"/>
      <c r="L55" s="38"/>
      <c r="M55" s="38"/>
      <c r="N55" s="39">
        <f>0</f>
        <v>0</v>
      </c>
      <c r="O55" s="39"/>
    </row>
    <row r="56" spans="1:15" s="1" customFormat="1" ht="13.5" customHeight="1">
      <c r="A56" s="35" t="s">
        <v>116</v>
      </c>
      <c r="B56" s="35"/>
      <c r="C56" s="35"/>
      <c r="D56" s="35"/>
      <c r="E56" s="35"/>
      <c r="F56" s="35"/>
      <c r="G56" s="36" t="s">
        <v>96</v>
      </c>
      <c r="H56" s="36" t="s">
        <v>117</v>
      </c>
      <c r="I56" s="37">
        <f>101320</f>
        <v>101320</v>
      </c>
      <c r="J56" s="38">
        <f>101320</f>
        <v>101320</v>
      </c>
      <c r="K56" s="38"/>
      <c r="L56" s="38"/>
      <c r="M56" s="38"/>
      <c r="N56" s="39">
        <f>0</f>
        <v>0</v>
      </c>
      <c r="O56" s="39"/>
    </row>
    <row r="57" spans="1:15" s="1" customFormat="1" ht="13.5" customHeight="1">
      <c r="A57" s="35" t="s">
        <v>118</v>
      </c>
      <c r="B57" s="35"/>
      <c r="C57" s="35"/>
      <c r="D57" s="35"/>
      <c r="E57" s="35"/>
      <c r="F57" s="35"/>
      <c r="G57" s="36" t="s">
        <v>96</v>
      </c>
      <c r="H57" s="36" t="s">
        <v>119</v>
      </c>
      <c r="I57" s="37">
        <f>370197</f>
        <v>370197</v>
      </c>
      <c r="J57" s="38">
        <f>370197</f>
        <v>370197</v>
      </c>
      <c r="K57" s="38"/>
      <c r="L57" s="38"/>
      <c r="M57" s="38"/>
      <c r="N57" s="39">
        <f>0</f>
        <v>0</v>
      </c>
      <c r="O57" s="39"/>
    </row>
    <row r="58" spans="1:15" s="1" customFormat="1" ht="13.5" customHeight="1">
      <c r="A58" s="35" t="s">
        <v>109</v>
      </c>
      <c r="B58" s="35"/>
      <c r="C58" s="35"/>
      <c r="D58" s="35"/>
      <c r="E58" s="35"/>
      <c r="F58" s="35"/>
      <c r="G58" s="36" t="s">
        <v>96</v>
      </c>
      <c r="H58" s="36" t="s">
        <v>120</v>
      </c>
      <c r="I58" s="37">
        <f>24600</f>
        <v>24600</v>
      </c>
      <c r="J58" s="38">
        <f>24128.39</f>
        <v>24128.39</v>
      </c>
      <c r="K58" s="38"/>
      <c r="L58" s="38"/>
      <c r="M58" s="38"/>
      <c r="N58" s="39">
        <f>471.61</f>
        <v>471.61</v>
      </c>
      <c r="O58" s="39"/>
    </row>
    <row r="59" spans="1:15" s="1" customFormat="1" ht="13.5" customHeight="1">
      <c r="A59" s="35" t="s">
        <v>105</v>
      </c>
      <c r="B59" s="35"/>
      <c r="C59" s="35"/>
      <c r="D59" s="35"/>
      <c r="E59" s="35"/>
      <c r="F59" s="35"/>
      <c r="G59" s="36" t="s">
        <v>96</v>
      </c>
      <c r="H59" s="36" t="s">
        <v>121</v>
      </c>
      <c r="I59" s="37">
        <f>6920</f>
        <v>6920</v>
      </c>
      <c r="J59" s="38">
        <f>6640</f>
        <v>6640</v>
      </c>
      <c r="K59" s="38"/>
      <c r="L59" s="38"/>
      <c r="M59" s="38"/>
      <c r="N59" s="39">
        <f>280</f>
        <v>280</v>
      </c>
      <c r="O59" s="39"/>
    </row>
    <row r="60" spans="1:15" s="1" customFormat="1" ht="13.5" customHeight="1">
      <c r="A60" s="35" t="s">
        <v>122</v>
      </c>
      <c r="B60" s="35"/>
      <c r="C60" s="35"/>
      <c r="D60" s="35"/>
      <c r="E60" s="35"/>
      <c r="F60" s="35"/>
      <c r="G60" s="36" t="s">
        <v>96</v>
      </c>
      <c r="H60" s="36" t="s">
        <v>123</v>
      </c>
      <c r="I60" s="37">
        <f>914348.32</f>
        <v>914348.32</v>
      </c>
      <c r="J60" s="38">
        <f>912348.32</f>
        <v>912348.32</v>
      </c>
      <c r="K60" s="38"/>
      <c r="L60" s="38"/>
      <c r="M60" s="38"/>
      <c r="N60" s="39">
        <f>2000</f>
        <v>2000</v>
      </c>
      <c r="O60" s="39"/>
    </row>
    <row r="61" spans="1:15" s="1" customFormat="1" ht="13.5" customHeight="1">
      <c r="A61" s="35" t="s">
        <v>111</v>
      </c>
      <c r="B61" s="35"/>
      <c r="C61" s="35"/>
      <c r="D61" s="35"/>
      <c r="E61" s="35"/>
      <c r="F61" s="35"/>
      <c r="G61" s="36" t="s">
        <v>96</v>
      </c>
      <c r="H61" s="36" t="s">
        <v>124</v>
      </c>
      <c r="I61" s="37">
        <f>577137.61</f>
        <v>577137.61</v>
      </c>
      <c r="J61" s="38">
        <f>576236.57</f>
        <v>576236.57</v>
      </c>
      <c r="K61" s="38"/>
      <c r="L61" s="38"/>
      <c r="M61" s="38"/>
      <c r="N61" s="39">
        <f>901.04</f>
        <v>901.04</v>
      </c>
      <c r="O61" s="39"/>
    </row>
    <row r="62" spans="1:15" s="1" customFormat="1" ht="13.5" customHeight="1">
      <c r="A62" s="35" t="s">
        <v>107</v>
      </c>
      <c r="B62" s="35"/>
      <c r="C62" s="35"/>
      <c r="D62" s="35"/>
      <c r="E62" s="35"/>
      <c r="F62" s="35"/>
      <c r="G62" s="36" t="s">
        <v>96</v>
      </c>
      <c r="H62" s="36" t="s">
        <v>125</v>
      </c>
      <c r="I62" s="37">
        <f>980523.27</f>
        <v>980523.27</v>
      </c>
      <c r="J62" s="38">
        <f>973846.51</f>
        <v>973846.51</v>
      </c>
      <c r="K62" s="38"/>
      <c r="L62" s="38"/>
      <c r="M62" s="38"/>
      <c r="N62" s="39">
        <f>6676.76</f>
        <v>6676.76</v>
      </c>
      <c r="O62" s="39"/>
    </row>
    <row r="63" spans="1:15" s="1" customFormat="1" ht="13.5" customHeight="1">
      <c r="A63" s="35" t="s">
        <v>114</v>
      </c>
      <c r="B63" s="35"/>
      <c r="C63" s="35"/>
      <c r="D63" s="35"/>
      <c r="E63" s="35"/>
      <c r="F63" s="35"/>
      <c r="G63" s="36" t="s">
        <v>96</v>
      </c>
      <c r="H63" s="36" t="s">
        <v>126</v>
      </c>
      <c r="I63" s="37">
        <f>196250</f>
        <v>196250</v>
      </c>
      <c r="J63" s="38">
        <f>196250</f>
        <v>196250</v>
      </c>
      <c r="K63" s="38"/>
      <c r="L63" s="38"/>
      <c r="M63" s="38"/>
      <c r="N63" s="39">
        <f>0</f>
        <v>0</v>
      </c>
      <c r="O63" s="39"/>
    </row>
    <row r="64" spans="1:15" s="1" customFormat="1" ht="13.5" customHeight="1">
      <c r="A64" s="35" t="s">
        <v>116</v>
      </c>
      <c r="B64" s="35"/>
      <c r="C64" s="35"/>
      <c r="D64" s="35"/>
      <c r="E64" s="35"/>
      <c r="F64" s="35"/>
      <c r="G64" s="36" t="s">
        <v>96</v>
      </c>
      <c r="H64" s="36" t="s">
        <v>127</v>
      </c>
      <c r="I64" s="37">
        <f>890305.87</f>
        <v>890305.87</v>
      </c>
      <c r="J64" s="38">
        <f>890213.1</f>
        <v>890213.1</v>
      </c>
      <c r="K64" s="38"/>
      <c r="L64" s="38"/>
      <c r="M64" s="38"/>
      <c r="N64" s="39">
        <f>92.77</f>
        <v>92.77</v>
      </c>
      <c r="O64" s="39"/>
    </row>
    <row r="65" spans="1:15" s="1" customFormat="1" ht="13.5" customHeight="1">
      <c r="A65" s="35" t="s">
        <v>118</v>
      </c>
      <c r="B65" s="35"/>
      <c r="C65" s="35"/>
      <c r="D65" s="35"/>
      <c r="E65" s="35"/>
      <c r="F65" s="35"/>
      <c r="G65" s="36" t="s">
        <v>96</v>
      </c>
      <c r="H65" s="36" t="s">
        <v>128</v>
      </c>
      <c r="I65" s="37">
        <f>620292.23</f>
        <v>620292.23</v>
      </c>
      <c r="J65" s="38">
        <f>620292.23</f>
        <v>620292.23</v>
      </c>
      <c r="K65" s="38"/>
      <c r="L65" s="38"/>
      <c r="M65" s="38"/>
      <c r="N65" s="39">
        <f>0</f>
        <v>0</v>
      </c>
      <c r="O65" s="39"/>
    </row>
    <row r="66" spans="1:15" s="1" customFormat="1" ht="13.5" customHeight="1">
      <c r="A66" s="35" t="s">
        <v>114</v>
      </c>
      <c r="B66" s="35"/>
      <c r="C66" s="35"/>
      <c r="D66" s="35"/>
      <c r="E66" s="35"/>
      <c r="F66" s="35"/>
      <c r="G66" s="36" t="s">
        <v>96</v>
      </c>
      <c r="H66" s="36" t="s">
        <v>129</v>
      </c>
      <c r="I66" s="37">
        <f>187410.92</f>
        <v>187410.92</v>
      </c>
      <c r="J66" s="38">
        <f>187410.92</f>
        <v>187410.92</v>
      </c>
      <c r="K66" s="38"/>
      <c r="L66" s="38"/>
      <c r="M66" s="38"/>
      <c r="N66" s="39">
        <f>0</f>
        <v>0</v>
      </c>
      <c r="O66" s="39"/>
    </row>
    <row r="67" spans="1:15" s="1" customFormat="1" ht="13.5" customHeight="1">
      <c r="A67" s="35" t="s">
        <v>130</v>
      </c>
      <c r="B67" s="35"/>
      <c r="C67" s="35"/>
      <c r="D67" s="35"/>
      <c r="E67" s="35"/>
      <c r="F67" s="35"/>
      <c r="G67" s="36" t="s">
        <v>96</v>
      </c>
      <c r="H67" s="36" t="s">
        <v>131</v>
      </c>
      <c r="I67" s="37">
        <f>151000</f>
        <v>151000</v>
      </c>
      <c r="J67" s="38">
        <f>151000</f>
        <v>151000</v>
      </c>
      <c r="K67" s="38"/>
      <c r="L67" s="38"/>
      <c r="M67" s="38"/>
      <c r="N67" s="39">
        <f>0</f>
        <v>0</v>
      </c>
      <c r="O67" s="39"/>
    </row>
    <row r="68" spans="1:15" s="1" customFormat="1" ht="13.5" customHeight="1">
      <c r="A68" s="35" t="s">
        <v>114</v>
      </c>
      <c r="B68" s="35"/>
      <c r="C68" s="35"/>
      <c r="D68" s="35"/>
      <c r="E68" s="35"/>
      <c r="F68" s="35"/>
      <c r="G68" s="36" t="s">
        <v>96</v>
      </c>
      <c r="H68" s="36" t="s">
        <v>132</v>
      </c>
      <c r="I68" s="37">
        <f>298218.4</f>
        <v>298218.4</v>
      </c>
      <c r="J68" s="40" t="s">
        <v>59</v>
      </c>
      <c r="K68" s="40"/>
      <c r="L68" s="40"/>
      <c r="M68" s="40"/>
      <c r="N68" s="39">
        <f>298218.4</f>
        <v>298218.4</v>
      </c>
      <c r="O68" s="39"/>
    </row>
    <row r="69" spans="1:15" s="1" customFormat="1" ht="13.5" customHeight="1">
      <c r="A69" s="35" t="s">
        <v>103</v>
      </c>
      <c r="B69" s="35"/>
      <c r="C69" s="35"/>
      <c r="D69" s="35"/>
      <c r="E69" s="35"/>
      <c r="F69" s="35"/>
      <c r="G69" s="36" t="s">
        <v>96</v>
      </c>
      <c r="H69" s="36" t="s">
        <v>133</v>
      </c>
      <c r="I69" s="37">
        <f>0</f>
        <v>0</v>
      </c>
      <c r="J69" s="40" t="s">
        <v>59</v>
      </c>
      <c r="K69" s="40"/>
      <c r="L69" s="40"/>
      <c r="M69" s="40"/>
      <c r="N69" s="39">
        <f aca="true" t="shared" si="0" ref="N69:N75">0</f>
        <v>0</v>
      </c>
      <c r="O69" s="39"/>
    </row>
    <row r="70" spans="1:15" s="1" customFormat="1" ht="13.5" customHeight="1">
      <c r="A70" s="35" t="s">
        <v>107</v>
      </c>
      <c r="B70" s="35"/>
      <c r="C70" s="35"/>
      <c r="D70" s="35"/>
      <c r="E70" s="35"/>
      <c r="F70" s="35"/>
      <c r="G70" s="36" t="s">
        <v>96</v>
      </c>
      <c r="H70" s="36" t="s">
        <v>134</v>
      </c>
      <c r="I70" s="37">
        <f>0</f>
        <v>0</v>
      </c>
      <c r="J70" s="40" t="s">
        <v>59</v>
      </c>
      <c r="K70" s="40"/>
      <c r="L70" s="40"/>
      <c r="M70" s="40"/>
      <c r="N70" s="39">
        <f t="shared" si="0"/>
        <v>0</v>
      </c>
      <c r="O70" s="39"/>
    </row>
    <row r="71" spans="1:15" s="1" customFormat="1" ht="13.5" customHeight="1">
      <c r="A71" s="35" t="s">
        <v>109</v>
      </c>
      <c r="B71" s="35"/>
      <c r="C71" s="35"/>
      <c r="D71" s="35"/>
      <c r="E71" s="35"/>
      <c r="F71" s="35"/>
      <c r="G71" s="36" t="s">
        <v>96</v>
      </c>
      <c r="H71" s="36" t="s">
        <v>135</v>
      </c>
      <c r="I71" s="37">
        <f>2000</f>
        <v>2000</v>
      </c>
      <c r="J71" s="38">
        <f>2000</f>
        <v>2000</v>
      </c>
      <c r="K71" s="38"/>
      <c r="L71" s="38"/>
      <c r="M71" s="38"/>
      <c r="N71" s="39">
        <f t="shared" si="0"/>
        <v>0</v>
      </c>
      <c r="O71" s="39"/>
    </row>
    <row r="72" spans="1:15" s="1" customFormat="1" ht="13.5" customHeight="1">
      <c r="A72" s="35" t="s">
        <v>118</v>
      </c>
      <c r="B72" s="35"/>
      <c r="C72" s="35"/>
      <c r="D72" s="35"/>
      <c r="E72" s="35"/>
      <c r="F72" s="35"/>
      <c r="G72" s="36" t="s">
        <v>96</v>
      </c>
      <c r="H72" s="36" t="s">
        <v>136</v>
      </c>
      <c r="I72" s="37">
        <f>2000</f>
        <v>2000</v>
      </c>
      <c r="J72" s="38">
        <f>2000</f>
        <v>2000</v>
      </c>
      <c r="K72" s="38"/>
      <c r="L72" s="38"/>
      <c r="M72" s="38"/>
      <c r="N72" s="39">
        <f t="shared" si="0"/>
        <v>0</v>
      </c>
      <c r="O72" s="39"/>
    </row>
    <row r="73" spans="1:15" s="1" customFormat="1" ht="13.5" customHeight="1">
      <c r="A73" s="35" t="s">
        <v>111</v>
      </c>
      <c r="B73" s="35"/>
      <c r="C73" s="35"/>
      <c r="D73" s="35"/>
      <c r="E73" s="35"/>
      <c r="F73" s="35"/>
      <c r="G73" s="36" t="s">
        <v>96</v>
      </c>
      <c r="H73" s="36" t="s">
        <v>137</v>
      </c>
      <c r="I73" s="37">
        <f>728680.89</f>
        <v>728680.89</v>
      </c>
      <c r="J73" s="38">
        <f>728680.89</f>
        <v>728680.89</v>
      </c>
      <c r="K73" s="38"/>
      <c r="L73" s="38"/>
      <c r="M73" s="38"/>
      <c r="N73" s="39">
        <f t="shared" si="0"/>
        <v>0</v>
      </c>
      <c r="O73" s="39"/>
    </row>
    <row r="74" spans="1:15" s="1" customFormat="1" ht="13.5" customHeight="1">
      <c r="A74" s="35" t="s">
        <v>107</v>
      </c>
      <c r="B74" s="35"/>
      <c r="C74" s="35"/>
      <c r="D74" s="35"/>
      <c r="E74" s="35"/>
      <c r="F74" s="35"/>
      <c r="G74" s="36" t="s">
        <v>96</v>
      </c>
      <c r="H74" s="36" t="s">
        <v>138</v>
      </c>
      <c r="I74" s="37">
        <f>3805358.81</f>
        <v>3805358.81</v>
      </c>
      <c r="J74" s="38">
        <f>3805358.81</f>
        <v>3805358.81</v>
      </c>
      <c r="K74" s="38"/>
      <c r="L74" s="38"/>
      <c r="M74" s="38"/>
      <c r="N74" s="39">
        <f t="shared" si="0"/>
        <v>0</v>
      </c>
      <c r="O74" s="39"/>
    </row>
    <row r="75" spans="1:15" s="1" customFormat="1" ht="13.5" customHeight="1">
      <c r="A75" s="35" t="s">
        <v>116</v>
      </c>
      <c r="B75" s="35"/>
      <c r="C75" s="35"/>
      <c r="D75" s="35"/>
      <c r="E75" s="35"/>
      <c r="F75" s="35"/>
      <c r="G75" s="36" t="s">
        <v>96</v>
      </c>
      <c r="H75" s="36" t="s">
        <v>139</v>
      </c>
      <c r="I75" s="37">
        <f>251852.58</f>
        <v>251852.58</v>
      </c>
      <c r="J75" s="38">
        <f>251852.58</f>
        <v>251852.58</v>
      </c>
      <c r="K75" s="38"/>
      <c r="L75" s="38"/>
      <c r="M75" s="38"/>
      <c r="N75" s="39">
        <f t="shared" si="0"/>
        <v>0</v>
      </c>
      <c r="O75" s="39"/>
    </row>
    <row r="76" spans="1:15" s="1" customFormat="1" ht="13.5" customHeight="1">
      <c r="A76" s="35" t="s">
        <v>114</v>
      </c>
      <c r="B76" s="35"/>
      <c r="C76" s="35"/>
      <c r="D76" s="35"/>
      <c r="E76" s="35"/>
      <c r="F76" s="35"/>
      <c r="G76" s="36" t="s">
        <v>96</v>
      </c>
      <c r="H76" s="36" t="s">
        <v>140</v>
      </c>
      <c r="I76" s="37">
        <f>1457087.6</f>
        <v>1457087.6</v>
      </c>
      <c r="J76" s="38">
        <f>1455809</f>
        <v>1455809</v>
      </c>
      <c r="K76" s="38"/>
      <c r="L76" s="38"/>
      <c r="M76" s="38"/>
      <c r="N76" s="39">
        <f>1278.6</f>
        <v>1278.6</v>
      </c>
      <c r="O76" s="39"/>
    </row>
    <row r="77" spans="1:15" s="1" customFormat="1" ht="13.5" customHeight="1">
      <c r="A77" s="35" t="s">
        <v>114</v>
      </c>
      <c r="B77" s="35"/>
      <c r="C77" s="35"/>
      <c r="D77" s="35"/>
      <c r="E77" s="35"/>
      <c r="F77" s="35"/>
      <c r="G77" s="36" t="s">
        <v>96</v>
      </c>
      <c r="H77" s="36" t="s">
        <v>141</v>
      </c>
      <c r="I77" s="37">
        <f>1000</f>
        <v>1000</v>
      </c>
      <c r="J77" s="38">
        <f>1000</f>
        <v>1000</v>
      </c>
      <c r="K77" s="38"/>
      <c r="L77" s="38"/>
      <c r="M77" s="38"/>
      <c r="N77" s="39">
        <f aca="true" t="shared" si="1" ref="N77:N88">0</f>
        <v>0</v>
      </c>
      <c r="O77" s="39"/>
    </row>
    <row r="78" spans="1:15" s="1" customFormat="1" ht="13.5" customHeight="1">
      <c r="A78" s="35" t="s">
        <v>114</v>
      </c>
      <c r="B78" s="35"/>
      <c r="C78" s="35"/>
      <c r="D78" s="35"/>
      <c r="E78" s="35"/>
      <c r="F78" s="35"/>
      <c r="G78" s="36" t="s">
        <v>96</v>
      </c>
      <c r="H78" s="36" t="s">
        <v>142</v>
      </c>
      <c r="I78" s="37">
        <f>3044629.9</f>
        <v>3044629.9</v>
      </c>
      <c r="J78" s="38">
        <f>3044629.9</f>
        <v>3044629.9</v>
      </c>
      <c r="K78" s="38"/>
      <c r="L78" s="38"/>
      <c r="M78" s="38"/>
      <c r="N78" s="39">
        <f t="shared" si="1"/>
        <v>0</v>
      </c>
      <c r="O78" s="39"/>
    </row>
    <row r="79" spans="1:15" s="1" customFormat="1" ht="13.5" customHeight="1">
      <c r="A79" s="35" t="s">
        <v>107</v>
      </c>
      <c r="B79" s="35"/>
      <c r="C79" s="35"/>
      <c r="D79" s="35"/>
      <c r="E79" s="35"/>
      <c r="F79" s="35"/>
      <c r="G79" s="36" t="s">
        <v>96</v>
      </c>
      <c r="H79" s="36" t="s">
        <v>143</v>
      </c>
      <c r="I79" s="37">
        <f>8400</f>
        <v>8400</v>
      </c>
      <c r="J79" s="38">
        <f>8400</f>
        <v>8400</v>
      </c>
      <c r="K79" s="38"/>
      <c r="L79" s="38"/>
      <c r="M79" s="38"/>
      <c r="N79" s="39">
        <f t="shared" si="1"/>
        <v>0</v>
      </c>
      <c r="O79" s="39"/>
    </row>
    <row r="80" spans="1:15" s="1" customFormat="1" ht="13.5" customHeight="1">
      <c r="A80" s="35" t="s">
        <v>107</v>
      </c>
      <c r="B80" s="35"/>
      <c r="C80" s="35"/>
      <c r="D80" s="35"/>
      <c r="E80" s="35"/>
      <c r="F80" s="35"/>
      <c r="G80" s="36" t="s">
        <v>96</v>
      </c>
      <c r="H80" s="36" t="s">
        <v>144</v>
      </c>
      <c r="I80" s="37">
        <f>141983.4</f>
        <v>141983.4</v>
      </c>
      <c r="J80" s="38">
        <f>141983.4</f>
        <v>141983.4</v>
      </c>
      <c r="K80" s="38"/>
      <c r="L80" s="38"/>
      <c r="M80" s="38"/>
      <c r="N80" s="39">
        <f t="shared" si="1"/>
        <v>0</v>
      </c>
      <c r="O80" s="39"/>
    </row>
    <row r="81" spans="1:15" s="1" customFormat="1" ht="13.5" customHeight="1">
      <c r="A81" s="35" t="s">
        <v>114</v>
      </c>
      <c r="B81" s="35"/>
      <c r="C81" s="35"/>
      <c r="D81" s="35"/>
      <c r="E81" s="35"/>
      <c r="F81" s="35"/>
      <c r="G81" s="36" t="s">
        <v>96</v>
      </c>
      <c r="H81" s="36" t="s">
        <v>145</v>
      </c>
      <c r="I81" s="37">
        <f>0</f>
        <v>0</v>
      </c>
      <c r="J81" s="40" t="s">
        <v>59</v>
      </c>
      <c r="K81" s="40"/>
      <c r="L81" s="40"/>
      <c r="M81" s="40"/>
      <c r="N81" s="39">
        <f t="shared" si="1"/>
        <v>0</v>
      </c>
      <c r="O81" s="39"/>
    </row>
    <row r="82" spans="1:15" s="1" customFormat="1" ht="13.5" customHeight="1">
      <c r="A82" s="35" t="s">
        <v>114</v>
      </c>
      <c r="B82" s="35"/>
      <c r="C82" s="35"/>
      <c r="D82" s="35"/>
      <c r="E82" s="35"/>
      <c r="F82" s="35"/>
      <c r="G82" s="36" t="s">
        <v>96</v>
      </c>
      <c r="H82" s="36" t="s">
        <v>146</v>
      </c>
      <c r="I82" s="37">
        <f>0</f>
        <v>0</v>
      </c>
      <c r="J82" s="40" t="s">
        <v>59</v>
      </c>
      <c r="K82" s="40"/>
      <c r="L82" s="40"/>
      <c r="M82" s="40"/>
      <c r="N82" s="39">
        <f t="shared" si="1"/>
        <v>0</v>
      </c>
      <c r="O82" s="39"/>
    </row>
    <row r="83" spans="1:15" s="1" customFormat="1" ht="13.5" customHeight="1">
      <c r="A83" s="35" t="s">
        <v>114</v>
      </c>
      <c r="B83" s="35"/>
      <c r="C83" s="35"/>
      <c r="D83" s="35"/>
      <c r="E83" s="35"/>
      <c r="F83" s="35"/>
      <c r="G83" s="36" t="s">
        <v>96</v>
      </c>
      <c r="H83" s="36" t="s">
        <v>147</v>
      </c>
      <c r="I83" s="37">
        <f>0</f>
        <v>0</v>
      </c>
      <c r="J83" s="38">
        <f>0</f>
        <v>0</v>
      </c>
      <c r="K83" s="38"/>
      <c r="L83" s="38"/>
      <c r="M83" s="38"/>
      <c r="N83" s="39">
        <f t="shared" si="1"/>
        <v>0</v>
      </c>
      <c r="O83" s="39"/>
    </row>
    <row r="84" spans="1:15" s="1" customFormat="1" ht="13.5" customHeight="1">
      <c r="A84" s="35" t="s">
        <v>114</v>
      </c>
      <c r="B84" s="35"/>
      <c r="C84" s="35"/>
      <c r="D84" s="35"/>
      <c r="E84" s="35"/>
      <c r="F84" s="35"/>
      <c r="G84" s="36" t="s">
        <v>96</v>
      </c>
      <c r="H84" s="36" t="s">
        <v>148</v>
      </c>
      <c r="I84" s="37">
        <f>27000</f>
        <v>27000</v>
      </c>
      <c r="J84" s="38">
        <f>27000</f>
        <v>27000</v>
      </c>
      <c r="K84" s="38"/>
      <c r="L84" s="38"/>
      <c r="M84" s="38"/>
      <c r="N84" s="39">
        <f t="shared" si="1"/>
        <v>0</v>
      </c>
      <c r="O84" s="39"/>
    </row>
    <row r="85" spans="1:15" s="1" customFormat="1" ht="13.5" customHeight="1">
      <c r="A85" s="35" t="s">
        <v>118</v>
      </c>
      <c r="B85" s="35"/>
      <c r="C85" s="35"/>
      <c r="D85" s="35"/>
      <c r="E85" s="35"/>
      <c r="F85" s="35"/>
      <c r="G85" s="36" t="s">
        <v>96</v>
      </c>
      <c r="H85" s="36" t="s">
        <v>149</v>
      </c>
      <c r="I85" s="37">
        <f>15750</f>
        <v>15750</v>
      </c>
      <c r="J85" s="38">
        <f>15750</f>
        <v>15750</v>
      </c>
      <c r="K85" s="38"/>
      <c r="L85" s="38"/>
      <c r="M85" s="38"/>
      <c r="N85" s="39">
        <f t="shared" si="1"/>
        <v>0</v>
      </c>
      <c r="O85" s="39"/>
    </row>
    <row r="86" spans="1:15" s="1" customFormat="1" ht="13.5" customHeight="1">
      <c r="A86" s="35" t="s">
        <v>150</v>
      </c>
      <c r="B86" s="35"/>
      <c r="C86" s="35"/>
      <c r="D86" s="35"/>
      <c r="E86" s="35"/>
      <c r="F86" s="35"/>
      <c r="G86" s="36" t="s">
        <v>96</v>
      </c>
      <c r="H86" s="36" t="s">
        <v>151</v>
      </c>
      <c r="I86" s="37">
        <f>240000</f>
        <v>240000</v>
      </c>
      <c r="J86" s="38">
        <f>240000</f>
        <v>240000</v>
      </c>
      <c r="K86" s="38"/>
      <c r="L86" s="38"/>
      <c r="M86" s="38"/>
      <c r="N86" s="39">
        <f t="shared" si="1"/>
        <v>0</v>
      </c>
      <c r="O86" s="39"/>
    </row>
    <row r="87" spans="1:15" s="1" customFormat="1" ht="24" customHeight="1">
      <c r="A87" s="35" t="s">
        <v>152</v>
      </c>
      <c r="B87" s="35"/>
      <c r="C87" s="35"/>
      <c r="D87" s="35"/>
      <c r="E87" s="35"/>
      <c r="F87" s="35"/>
      <c r="G87" s="36" t="s">
        <v>96</v>
      </c>
      <c r="H87" s="36" t="s">
        <v>153</v>
      </c>
      <c r="I87" s="37">
        <f>1296018.4</f>
        <v>1296018.4</v>
      </c>
      <c r="J87" s="38">
        <f>1296018.4</f>
        <v>1296018.4</v>
      </c>
      <c r="K87" s="38"/>
      <c r="L87" s="38"/>
      <c r="M87" s="38"/>
      <c r="N87" s="39">
        <f t="shared" si="1"/>
        <v>0</v>
      </c>
      <c r="O87" s="39"/>
    </row>
    <row r="88" spans="1:15" s="1" customFormat="1" ht="13.5" customHeight="1">
      <c r="A88" s="35" t="s">
        <v>105</v>
      </c>
      <c r="B88" s="35"/>
      <c r="C88" s="35"/>
      <c r="D88" s="35"/>
      <c r="E88" s="35"/>
      <c r="F88" s="35"/>
      <c r="G88" s="36" t="s">
        <v>96</v>
      </c>
      <c r="H88" s="36" t="s">
        <v>154</v>
      </c>
      <c r="I88" s="37">
        <f>30469391.74</f>
        <v>30469391.74</v>
      </c>
      <c r="J88" s="38">
        <f>30469391.74</f>
        <v>30469391.74</v>
      </c>
      <c r="K88" s="38"/>
      <c r="L88" s="38"/>
      <c r="M88" s="38"/>
      <c r="N88" s="39">
        <f t="shared" si="1"/>
        <v>0</v>
      </c>
      <c r="O88" s="39"/>
    </row>
    <row r="89" spans="1:15" s="1" customFormat="1" ht="13.5" customHeight="1">
      <c r="A89" s="35" t="s">
        <v>111</v>
      </c>
      <c r="B89" s="35"/>
      <c r="C89" s="35"/>
      <c r="D89" s="35"/>
      <c r="E89" s="35"/>
      <c r="F89" s="35"/>
      <c r="G89" s="36" t="s">
        <v>96</v>
      </c>
      <c r="H89" s="36" t="s">
        <v>155</v>
      </c>
      <c r="I89" s="37">
        <f>547438.93</f>
        <v>547438.93</v>
      </c>
      <c r="J89" s="38">
        <f>182385</f>
        <v>182385</v>
      </c>
      <c r="K89" s="38"/>
      <c r="L89" s="38"/>
      <c r="M89" s="38"/>
      <c r="N89" s="39">
        <f>365053.93</f>
        <v>365053.93</v>
      </c>
      <c r="O89" s="39"/>
    </row>
    <row r="90" spans="1:15" s="1" customFormat="1" ht="13.5" customHeight="1">
      <c r="A90" s="35" t="s">
        <v>107</v>
      </c>
      <c r="B90" s="35"/>
      <c r="C90" s="35"/>
      <c r="D90" s="35"/>
      <c r="E90" s="35"/>
      <c r="F90" s="35"/>
      <c r="G90" s="36" t="s">
        <v>96</v>
      </c>
      <c r="H90" s="36" t="s">
        <v>156</v>
      </c>
      <c r="I90" s="37">
        <f>2329030.26</f>
        <v>2329030.26</v>
      </c>
      <c r="J90" s="38">
        <f>2329030.26</f>
        <v>2329030.26</v>
      </c>
      <c r="K90" s="38"/>
      <c r="L90" s="38"/>
      <c r="M90" s="38"/>
      <c r="N90" s="39">
        <f aca="true" t="shared" si="2" ref="N90:N100">0</f>
        <v>0</v>
      </c>
      <c r="O90" s="39"/>
    </row>
    <row r="91" spans="1:15" s="1" customFormat="1" ht="13.5" customHeight="1">
      <c r="A91" s="35" t="s">
        <v>116</v>
      </c>
      <c r="B91" s="35"/>
      <c r="C91" s="35"/>
      <c r="D91" s="35"/>
      <c r="E91" s="35"/>
      <c r="F91" s="35"/>
      <c r="G91" s="36" t="s">
        <v>96</v>
      </c>
      <c r="H91" s="36" t="s">
        <v>157</v>
      </c>
      <c r="I91" s="37">
        <f>2929159.81</f>
        <v>2929159.81</v>
      </c>
      <c r="J91" s="38">
        <f>2929159.81</f>
        <v>2929159.81</v>
      </c>
      <c r="K91" s="38"/>
      <c r="L91" s="38"/>
      <c r="M91" s="38"/>
      <c r="N91" s="39">
        <f t="shared" si="2"/>
        <v>0</v>
      </c>
      <c r="O91" s="39"/>
    </row>
    <row r="92" spans="1:15" s="1" customFormat="1" ht="13.5" customHeight="1">
      <c r="A92" s="35" t="s">
        <v>118</v>
      </c>
      <c r="B92" s="35"/>
      <c r="C92" s="35"/>
      <c r="D92" s="35"/>
      <c r="E92" s="35"/>
      <c r="F92" s="35"/>
      <c r="G92" s="36" t="s">
        <v>96</v>
      </c>
      <c r="H92" s="36" t="s">
        <v>158</v>
      </c>
      <c r="I92" s="37">
        <f>107970</f>
        <v>107970</v>
      </c>
      <c r="J92" s="38">
        <f>107970</f>
        <v>107970</v>
      </c>
      <c r="K92" s="38"/>
      <c r="L92" s="38"/>
      <c r="M92" s="38"/>
      <c r="N92" s="39">
        <f t="shared" si="2"/>
        <v>0</v>
      </c>
      <c r="O92" s="39"/>
    </row>
    <row r="93" spans="1:15" s="1" customFormat="1" ht="13.5" customHeight="1">
      <c r="A93" s="35" t="s">
        <v>111</v>
      </c>
      <c r="B93" s="35"/>
      <c r="C93" s="35"/>
      <c r="D93" s="35"/>
      <c r="E93" s="35"/>
      <c r="F93" s="35"/>
      <c r="G93" s="36" t="s">
        <v>96</v>
      </c>
      <c r="H93" s="36" t="s">
        <v>159</v>
      </c>
      <c r="I93" s="37">
        <f>71880643.94</f>
        <v>71880643.94</v>
      </c>
      <c r="J93" s="38">
        <f>71880643.94</f>
        <v>71880643.94</v>
      </c>
      <c r="K93" s="38"/>
      <c r="L93" s="38"/>
      <c r="M93" s="38"/>
      <c r="N93" s="39">
        <f t="shared" si="2"/>
        <v>0</v>
      </c>
      <c r="O93" s="39"/>
    </row>
    <row r="94" spans="1:15" s="1" customFormat="1" ht="13.5" customHeight="1">
      <c r="A94" s="35" t="s">
        <v>111</v>
      </c>
      <c r="B94" s="35"/>
      <c r="C94" s="35"/>
      <c r="D94" s="35"/>
      <c r="E94" s="35"/>
      <c r="F94" s="35"/>
      <c r="G94" s="36" t="s">
        <v>96</v>
      </c>
      <c r="H94" s="36" t="s">
        <v>160</v>
      </c>
      <c r="I94" s="37">
        <f>38810179.42</f>
        <v>38810179.42</v>
      </c>
      <c r="J94" s="38">
        <f>38810179.42</f>
        <v>38810179.42</v>
      </c>
      <c r="K94" s="38"/>
      <c r="L94" s="38"/>
      <c r="M94" s="38"/>
      <c r="N94" s="39">
        <f t="shared" si="2"/>
        <v>0</v>
      </c>
      <c r="O94" s="39"/>
    </row>
    <row r="95" spans="1:15" s="1" customFormat="1" ht="13.5" customHeight="1">
      <c r="A95" s="35" t="s">
        <v>107</v>
      </c>
      <c r="B95" s="35"/>
      <c r="C95" s="35"/>
      <c r="D95" s="35"/>
      <c r="E95" s="35"/>
      <c r="F95" s="35"/>
      <c r="G95" s="36" t="s">
        <v>96</v>
      </c>
      <c r="H95" s="36" t="s">
        <v>161</v>
      </c>
      <c r="I95" s="37">
        <f>341841.49</f>
        <v>341841.49</v>
      </c>
      <c r="J95" s="38">
        <f>341841.49</f>
        <v>341841.49</v>
      </c>
      <c r="K95" s="38"/>
      <c r="L95" s="38"/>
      <c r="M95" s="38"/>
      <c r="N95" s="39">
        <f t="shared" si="2"/>
        <v>0</v>
      </c>
      <c r="O95" s="39"/>
    </row>
    <row r="96" spans="1:15" s="1" customFormat="1" ht="13.5" customHeight="1">
      <c r="A96" s="35" t="s">
        <v>116</v>
      </c>
      <c r="B96" s="35"/>
      <c r="C96" s="35"/>
      <c r="D96" s="35"/>
      <c r="E96" s="35"/>
      <c r="F96" s="35"/>
      <c r="G96" s="36" t="s">
        <v>96</v>
      </c>
      <c r="H96" s="36" t="s">
        <v>162</v>
      </c>
      <c r="I96" s="37">
        <f>3410685.9</f>
        <v>3410685.9</v>
      </c>
      <c r="J96" s="38">
        <f>3410685.9</f>
        <v>3410685.9</v>
      </c>
      <c r="K96" s="38"/>
      <c r="L96" s="38"/>
      <c r="M96" s="38"/>
      <c r="N96" s="39">
        <f t="shared" si="2"/>
        <v>0</v>
      </c>
      <c r="O96" s="39"/>
    </row>
    <row r="97" spans="1:15" s="1" customFormat="1" ht="13.5" customHeight="1">
      <c r="A97" s="35" t="s">
        <v>111</v>
      </c>
      <c r="B97" s="35"/>
      <c r="C97" s="35"/>
      <c r="D97" s="35"/>
      <c r="E97" s="35"/>
      <c r="F97" s="35"/>
      <c r="G97" s="36" t="s">
        <v>96</v>
      </c>
      <c r="H97" s="36" t="s">
        <v>163</v>
      </c>
      <c r="I97" s="37">
        <f>83072655.83</f>
        <v>83072655.83</v>
      </c>
      <c r="J97" s="38">
        <f>83072655.83</f>
        <v>83072655.83</v>
      </c>
      <c r="K97" s="38"/>
      <c r="L97" s="38"/>
      <c r="M97" s="38"/>
      <c r="N97" s="39">
        <f t="shared" si="2"/>
        <v>0</v>
      </c>
      <c r="O97" s="39"/>
    </row>
    <row r="98" spans="1:15" s="1" customFormat="1" ht="13.5" customHeight="1">
      <c r="A98" s="35" t="s">
        <v>111</v>
      </c>
      <c r="B98" s="35"/>
      <c r="C98" s="35"/>
      <c r="D98" s="35"/>
      <c r="E98" s="35"/>
      <c r="F98" s="35"/>
      <c r="G98" s="36" t="s">
        <v>96</v>
      </c>
      <c r="H98" s="36" t="s">
        <v>164</v>
      </c>
      <c r="I98" s="37">
        <f>28000000</f>
        <v>28000000</v>
      </c>
      <c r="J98" s="38">
        <f>28000000</f>
        <v>28000000</v>
      </c>
      <c r="K98" s="38"/>
      <c r="L98" s="38"/>
      <c r="M98" s="38"/>
      <c r="N98" s="39">
        <f t="shared" si="2"/>
        <v>0</v>
      </c>
      <c r="O98" s="39"/>
    </row>
    <row r="99" spans="1:15" s="1" customFormat="1" ht="13.5" customHeight="1">
      <c r="A99" s="35" t="s">
        <v>111</v>
      </c>
      <c r="B99" s="35"/>
      <c r="C99" s="35"/>
      <c r="D99" s="35"/>
      <c r="E99" s="35"/>
      <c r="F99" s="35"/>
      <c r="G99" s="36" t="s">
        <v>96</v>
      </c>
      <c r="H99" s="36" t="s">
        <v>165</v>
      </c>
      <c r="I99" s="37">
        <f>0</f>
        <v>0</v>
      </c>
      <c r="J99" s="40" t="s">
        <v>59</v>
      </c>
      <c r="K99" s="40"/>
      <c r="L99" s="40"/>
      <c r="M99" s="40"/>
      <c r="N99" s="39">
        <f t="shared" si="2"/>
        <v>0</v>
      </c>
      <c r="O99" s="39"/>
    </row>
    <row r="100" spans="1:15" s="1" customFormat="1" ht="24" customHeight="1">
      <c r="A100" s="35" t="s">
        <v>152</v>
      </c>
      <c r="B100" s="35"/>
      <c r="C100" s="35"/>
      <c r="D100" s="35"/>
      <c r="E100" s="35"/>
      <c r="F100" s="35"/>
      <c r="G100" s="36" t="s">
        <v>96</v>
      </c>
      <c r="H100" s="36" t="s">
        <v>166</v>
      </c>
      <c r="I100" s="37">
        <f>0</f>
        <v>0</v>
      </c>
      <c r="J100" s="40" t="s">
        <v>59</v>
      </c>
      <c r="K100" s="40"/>
      <c r="L100" s="40"/>
      <c r="M100" s="40"/>
      <c r="N100" s="39">
        <f t="shared" si="2"/>
        <v>0</v>
      </c>
      <c r="O100" s="39"/>
    </row>
    <row r="101" spans="1:15" s="1" customFormat="1" ht="13.5" customHeight="1">
      <c r="A101" s="35" t="s">
        <v>116</v>
      </c>
      <c r="B101" s="35"/>
      <c r="C101" s="35"/>
      <c r="D101" s="35"/>
      <c r="E101" s="35"/>
      <c r="F101" s="35"/>
      <c r="G101" s="36" t="s">
        <v>96</v>
      </c>
      <c r="H101" s="36" t="s">
        <v>167</v>
      </c>
      <c r="I101" s="37">
        <f>99334188.96</f>
        <v>99334188.96</v>
      </c>
      <c r="J101" s="38">
        <f>99334188</f>
        <v>99334188</v>
      </c>
      <c r="K101" s="38"/>
      <c r="L101" s="38"/>
      <c r="M101" s="38"/>
      <c r="N101" s="39">
        <f>0.96</f>
        <v>0.96</v>
      </c>
      <c r="O101" s="39"/>
    </row>
    <row r="102" spans="1:15" s="1" customFormat="1" ht="13.5" customHeight="1">
      <c r="A102" s="35" t="s">
        <v>111</v>
      </c>
      <c r="B102" s="35"/>
      <c r="C102" s="35"/>
      <c r="D102" s="35"/>
      <c r="E102" s="35"/>
      <c r="F102" s="35"/>
      <c r="G102" s="36" t="s">
        <v>96</v>
      </c>
      <c r="H102" s="36" t="s">
        <v>168</v>
      </c>
      <c r="I102" s="37">
        <f>11264990.14</f>
        <v>11264990.14</v>
      </c>
      <c r="J102" s="38">
        <f>11264990.14</f>
        <v>11264990.14</v>
      </c>
      <c r="K102" s="38"/>
      <c r="L102" s="38"/>
      <c r="M102" s="38"/>
      <c r="N102" s="39">
        <f>0</f>
        <v>0</v>
      </c>
      <c r="O102" s="39"/>
    </row>
    <row r="103" spans="1:15" s="1" customFormat="1" ht="13.5" customHeight="1">
      <c r="A103" s="35" t="s">
        <v>111</v>
      </c>
      <c r="B103" s="35"/>
      <c r="C103" s="35"/>
      <c r="D103" s="35"/>
      <c r="E103" s="35"/>
      <c r="F103" s="35"/>
      <c r="G103" s="36" t="s">
        <v>96</v>
      </c>
      <c r="H103" s="36" t="s">
        <v>169</v>
      </c>
      <c r="I103" s="37">
        <f>3807163.13</f>
        <v>3807163.13</v>
      </c>
      <c r="J103" s="38">
        <f>3807163.13</f>
        <v>3807163.13</v>
      </c>
      <c r="K103" s="38"/>
      <c r="L103" s="38"/>
      <c r="M103" s="38"/>
      <c r="N103" s="39">
        <f>0</f>
        <v>0</v>
      </c>
      <c r="O103" s="39"/>
    </row>
    <row r="104" spans="1:15" s="1" customFormat="1" ht="24" customHeight="1">
      <c r="A104" s="35" t="s">
        <v>152</v>
      </c>
      <c r="B104" s="35"/>
      <c r="C104" s="35"/>
      <c r="D104" s="35"/>
      <c r="E104" s="35"/>
      <c r="F104" s="35"/>
      <c r="G104" s="36" t="s">
        <v>96</v>
      </c>
      <c r="H104" s="36" t="s">
        <v>170</v>
      </c>
      <c r="I104" s="37">
        <f>4717626.41</f>
        <v>4717626.41</v>
      </c>
      <c r="J104" s="38">
        <f>4717626.31</f>
        <v>4717626.31</v>
      </c>
      <c r="K104" s="38"/>
      <c r="L104" s="38"/>
      <c r="M104" s="38"/>
      <c r="N104" s="39">
        <f>0.1</f>
        <v>0.1</v>
      </c>
      <c r="O104" s="39"/>
    </row>
    <row r="105" spans="1:15" s="1" customFormat="1" ht="24" customHeight="1">
      <c r="A105" s="35" t="s">
        <v>152</v>
      </c>
      <c r="B105" s="35"/>
      <c r="C105" s="35"/>
      <c r="D105" s="35"/>
      <c r="E105" s="35"/>
      <c r="F105" s="35"/>
      <c r="G105" s="36" t="s">
        <v>96</v>
      </c>
      <c r="H105" s="36" t="s">
        <v>171</v>
      </c>
      <c r="I105" s="37">
        <f>2766000</f>
        <v>2766000</v>
      </c>
      <c r="J105" s="38">
        <f>2710599.86</f>
        <v>2710599.86</v>
      </c>
      <c r="K105" s="38"/>
      <c r="L105" s="38"/>
      <c r="M105" s="38"/>
      <c r="N105" s="39">
        <f>55400.14</f>
        <v>55400.14</v>
      </c>
      <c r="O105" s="39"/>
    </row>
    <row r="106" spans="1:15" s="1" customFormat="1" ht="13.5" customHeight="1">
      <c r="A106" s="35" t="s">
        <v>122</v>
      </c>
      <c r="B106" s="35"/>
      <c r="C106" s="35"/>
      <c r="D106" s="35"/>
      <c r="E106" s="35"/>
      <c r="F106" s="35"/>
      <c r="G106" s="36" t="s">
        <v>96</v>
      </c>
      <c r="H106" s="36" t="s">
        <v>172</v>
      </c>
      <c r="I106" s="37">
        <f>281127</f>
        <v>281127</v>
      </c>
      <c r="J106" s="38">
        <f>281127</f>
        <v>281127</v>
      </c>
      <c r="K106" s="38"/>
      <c r="L106" s="38"/>
      <c r="M106" s="38"/>
      <c r="N106" s="39">
        <f>0</f>
        <v>0</v>
      </c>
      <c r="O106" s="39"/>
    </row>
    <row r="107" spans="1:15" s="1" customFormat="1" ht="24" customHeight="1">
      <c r="A107" s="35" t="s">
        <v>152</v>
      </c>
      <c r="B107" s="35"/>
      <c r="C107" s="35"/>
      <c r="D107" s="35"/>
      <c r="E107" s="35"/>
      <c r="F107" s="35"/>
      <c r="G107" s="36" t="s">
        <v>96</v>
      </c>
      <c r="H107" s="36" t="s">
        <v>173</v>
      </c>
      <c r="I107" s="37">
        <f>1937219.68</f>
        <v>1937219.68</v>
      </c>
      <c r="J107" s="38">
        <f>1937219.68</f>
        <v>1937219.68</v>
      </c>
      <c r="K107" s="38"/>
      <c r="L107" s="38"/>
      <c r="M107" s="38"/>
      <c r="N107" s="39">
        <f>0</f>
        <v>0</v>
      </c>
      <c r="O107" s="39"/>
    </row>
    <row r="108" spans="1:15" s="1" customFormat="1" ht="24" customHeight="1">
      <c r="A108" s="35" t="s">
        <v>152</v>
      </c>
      <c r="B108" s="35"/>
      <c r="C108" s="35"/>
      <c r="D108" s="35"/>
      <c r="E108" s="35"/>
      <c r="F108" s="35"/>
      <c r="G108" s="36" t="s">
        <v>96</v>
      </c>
      <c r="H108" s="36" t="s">
        <v>174</v>
      </c>
      <c r="I108" s="37">
        <f>36792000</f>
        <v>36792000</v>
      </c>
      <c r="J108" s="38">
        <f>36792000</f>
        <v>36792000</v>
      </c>
      <c r="K108" s="38"/>
      <c r="L108" s="38"/>
      <c r="M108" s="38"/>
      <c r="N108" s="39">
        <f>0</f>
        <v>0</v>
      </c>
      <c r="O108" s="39"/>
    </row>
    <row r="109" spans="1:15" s="1" customFormat="1" ht="13.5" customHeight="1">
      <c r="A109" s="35" t="s">
        <v>122</v>
      </c>
      <c r="B109" s="35"/>
      <c r="C109" s="35"/>
      <c r="D109" s="35"/>
      <c r="E109" s="35"/>
      <c r="F109" s="35"/>
      <c r="G109" s="36" t="s">
        <v>96</v>
      </c>
      <c r="H109" s="36" t="s">
        <v>175</v>
      </c>
      <c r="I109" s="37">
        <f>91031.6</f>
        <v>91031.6</v>
      </c>
      <c r="J109" s="38">
        <f>91031.6</f>
        <v>91031.6</v>
      </c>
      <c r="K109" s="38"/>
      <c r="L109" s="38"/>
      <c r="M109" s="38"/>
      <c r="N109" s="39">
        <f>0</f>
        <v>0</v>
      </c>
      <c r="O109" s="39"/>
    </row>
    <row r="110" spans="1:15" s="1" customFormat="1" ht="24" customHeight="1">
      <c r="A110" s="35" t="s">
        <v>152</v>
      </c>
      <c r="B110" s="35"/>
      <c r="C110" s="35"/>
      <c r="D110" s="35"/>
      <c r="E110" s="35"/>
      <c r="F110" s="35"/>
      <c r="G110" s="36" t="s">
        <v>96</v>
      </c>
      <c r="H110" s="36" t="s">
        <v>176</v>
      </c>
      <c r="I110" s="37">
        <f>1413951.02</f>
        <v>1413951.02</v>
      </c>
      <c r="J110" s="38">
        <f>953781.3</f>
        <v>953781.3</v>
      </c>
      <c r="K110" s="38"/>
      <c r="L110" s="38"/>
      <c r="M110" s="38"/>
      <c r="N110" s="39">
        <f>460169.72</f>
        <v>460169.72</v>
      </c>
      <c r="O110" s="39"/>
    </row>
    <row r="111" spans="1:15" s="1" customFormat="1" ht="13.5" customHeight="1">
      <c r="A111" s="35" t="s">
        <v>111</v>
      </c>
      <c r="B111" s="35"/>
      <c r="C111" s="35"/>
      <c r="D111" s="35"/>
      <c r="E111" s="35"/>
      <c r="F111" s="35"/>
      <c r="G111" s="36" t="s">
        <v>96</v>
      </c>
      <c r="H111" s="36" t="s">
        <v>177</v>
      </c>
      <c r="I111" s="37">
        <f>11376874.01</f>
        <v>11376874.01</v>
      </c>
      <c r="J111" s="38">
        <f>11376874.01</f>
        <v>11376874.01</v>
      </c>
      <c r="K111" s="38"/>
      <c r="L111" s="38"/>
      <c r="M111" s="38"/>
      <c r="N111" s="39">
        <f aca="true" t="shared" si="3" ref="N111:N116">0</f>
        <v>0</v>
      </c>
      <c r="O111" s="39"/>
    </row>
    <row r="112" spans="1:15" s="1" customFormat="1" ht="13.5" customHeight="1">
      <c r="A112" s="35" t="s">
        <v>111</v>
      </c>
      <c r="B112" s="35"/>
      <c r="C112" s="35"/>
      <c r="D112" s="35"/>
      <c r="E112" s="35"/>
      <c r="F112" s="35"/>
      <c r="G112" s="36" t="s">
        <v>96</v>
      </c>
      <c r="H112" s="36" t="s">
        <v>178</v>
      </c>
      <c r="I112" s="37">
        <f>3626802.62</f>
        <v>3626802.62</v>
      </c>
      <c r="J112" s="38">
        <f>3626802.62</f>
        <v>3626802.62</v>
      </c>
      <c r="K112" s="38"/>
      <c r="L112" s="38"/>
      <c r="M112" s="38"/>
      <c r="N112" s="39">
        <f t="shared" si="3"/>
        <v>0</v>
      </c>
      <c r="O112" s="39"/>
    </row>
    <row r="113" spans="1:15" s="1" customFormat="1" ht="13.5" customHeight="1">
      <c r="A113" s="35" t="s">
        <v>107</v>
      </c>
      <c r="B113" s="35"/>
      <c r="C113" s="35"/>
      <c r="D113" s="35"/>
      <c r="E113" s="35"/>
      <c r="F113" s="35"/>
      <c r="G113" s="36" t="s">
        <v>96</v>
      </c>
      <c r="H113" s="36" t="s">
        <v>179</v>
      </c>
      <c r="I113" s="37">
        <f>1006258.85</f>
        <v>1006258.85</v>
      </c>
      <c r="J113" s="38">
        <f>1006258.85</f>
        <v>1006258.85</v>
      </c>
      <c r="K113" s="38"/>
      <c r="L113" s="38"/>
      <c r="M113" s="38"/>
      <c r="N113" s="39">
        <f t="shared" si="3"/>
        <v>0</v>
      </c>
      <c r="O113" s="39"/>
    </row>
    <row r="114" spans="1:15" s="1" customFormat="1" ht="13.5" customHeight="1">
      <c r="A114" s="35" t="s">
        <v>116</v>
      </c>
      <c r="B114" s="35"/>
      <c r="C114" s="35"/>
      <c r="D114" s="35"/>
      <c r="E114" s="35"/>
      <c r="F114" s="35"/>
      <c r="G114" s="36" t="s">
        <v>96</v>
      </c>
      <c r="H114" s="36" t="s">
        <v>180</v>
      </c>
      <c r="I114" s="37">
        <f>627399.7</f>
        <v>627399.7</v>
      </c>
      <c r="J114" s="38">
        <f>627399.7</f>
        <v>627399.7</v>
      </c>
      <c r="K114" s="38"/>
      <c r="L114" s="38"/>
      <c r="M114" s="38"/>
      <c r="N114" s="39">
        <f t="shared" si="3"/>
        <v>0</v>
      </c>
      <c r="O114" s="39"/>
    </row>
    <row r="115" spans="1:15" s="1" customFormat="1" ht="24" customHeight="1">
      <c r="A115" s="35" t="s">
        <v>152</v>
      </c>
      <c r="B115" s="35"/>
      <c r="C115" s="35"/>
      <c r="D115" s="35"/>
      <c r="E115" s="35"/>
      <c r="F115" s="35"/>
      <c r="G115" s="36" t="s">
        <v>96</v>
      </c>
      <c r="H115" s="36" t="s">
        <v>181</v>
      </c>
      <c r="I115" s="37">
        <f>5877000</f>
        <v>5877000</v>
      </c>
      <c r="J115" s="38">
        <f>5877000</f>
        <v>5877000</v>
      </c>
      <c r="K115" s="38"/>
      <c r="L115" s="38"/>
      <c r="M115" s="38"/>
      <c r="N115" s="39">
        <f t="shared" si="3"/>
        <v>0</v>
      </c>
      <c r="O115" s="39"/>
    </row>
    <row r="116" spans="1:15" s="1" customFormat="1" ht="13.5" customHeight="1">
      <c r="A116" s="35" t="s">
        <v>105</v>
      </c>
      <c r="B116" s="35"/>
      <c r="C116" s="35"/>
      <c r="D116" s="35"/>
      <c r="E116" s="35"/>
      <c r="F116" s="35"/>
      <c r="G116" s="36" t="s">
        <v>96</v>
      </c>
      <c r="H116" s="36" t="s">
        <v>182</v>
      </c>
      <c r="I116" s="37">
        <f>294202</f>
        <v>294202</v>
      </c>
      <c r="J116" s="38">
        <f>294202</f>
        <v>294202</v>
      </c>
      <c r="K116" s="38"/>
      <c r="L116" s="38"/>
      <c r="M116" s="38"/>
      <c r="N116" s="39">
        <f t="shared" si="3"/>
        <v>0</v>
      </c>
      <c r="O116" s="39"/>
    </row>
    <row r="117" spans="1:15" s="1" customFormat="1" ht="13.5" customHeight="1">
      <c r="A117" s="35" t="s">
        <v>122</v>
      </c>
      <c r="B117" s="35"/>
      <c r="C117" s="35"/>
      <c r="D117" s="35"/>
      <c r="E117" s="35"/>
      <c r="F117" s="35"/>
      <c r="G117" s="36" t="s">
        <v>96</v>
      </c>
      <c r="H117" s="36" t="s">
        <v>183</v>
      </c>
      <c r="I117" s="37">
        <f>4722881.32</f>
        <v>4722881.32</v>
      </c>
      <c r="J117" s="38">
        <f>4510107.69</f>
        <v>4510107.69</v>
      </c>
      <c r="K117" s="38"/>
      <c r="L117" s="38"/>
      <c r="M117" s="38"/>
      <c r="N117" s="39">
        <f>212773.63</f>
        <v>212773.63</v>
      </c>
      <c r="O117" s="39"/>
    </row>
    <row r="118" spans="1:15" s="1" customFormat="1" ht="13.5" customHeight="1">
      <c r="A118" s="35" t="s">
        <v>150</v>
      </c>
      <c r="B118" s="35"/>
      <c r="C118" s="35"/>
      <c r="D118" s="35"/>
      <c r="E118" s="35"/>
      <c r="F118" s="35"/>
      <c r="G118" s="36" t="s">
        <v>96</v>
      </c>
      <c r="H118" s="36" t="s">
        <v>184</v>
      </c>
      <c r="I118" s="37">
        <f>133089.92</f>
        <v>133089.92</v>
      </c>
      <c r="J118" s="38">
        <f>133089.92</f>
        <v>133089.92</v>
      </c>
      <c r="K118" s="38"/>
      <c r="L118" s="38"/>
      <c r="M118" s="38"/>
      <c r="N118" s="39">
        <f>0</f>
        <v>0</v>
      </c>
      <c r="O118" s="39"/>
    </row>
    <row r="119" spans="1:15" s="1" customFormat="1" ht="13.5" customHeight="1">
      <c r="A119" s="35" t="s">
        <v>111</v>
      </c>
      <c r="B119" s="35"/>
      <c r="C119" s="35"/>
      <c r="D119" s="35"/>
      <c r="E119" s="35"/>
      <c r="F119" s="35"/>
      <c r="G119" s="36" t="s">
        <v>96</v>
      </c>
      <c r="H119" s="36" t="s">
        <v>185</v>
      </c>
      <c r="I119" s="37">
        <f>41956452.84</f>
        <v>41956452.84</v>
      </c>
      <c r="J119" s="38">
        <f>41930195.5</f>
        <v>41930195.5</v>
      </c>
      <c r="K119" s="38"/>
      <c r="L119" s="38"/>
      <c r="M119" s="38"/>
      <c r="N119" s="39">
        <f>26257.34</f>
        <v>26257.34</v>
      </c>
      <c r="O119" s="39"/>
    </row>
    <row r="120" spans="1:15" s="1" customFormat="1" ht="13.5" customHeight="1">
      <c r="A120" s="35" t="s">
        <v>107</v>
      </c>
      <c r="B120" s="35"/>
      <c r="C120" s="35"/>
      <c r="D120" s="35"/>
      <c r="E120" s="35"/>
      <c r="F120" s="35"/>
      <c r="G120" s="36" t="s">
        <v>96</v>
      </c>
      <c r="H120" s="36" t="s">
        <v>186</v>
      </c>
      <c r="I120" s="37">
        <f>98701947.17</f>
        <v>98701947.17</v>
      </c>
      <c r="J120" s="38">
        <f>98015078.69</f>
        <v>98015078.69</v>
      </c>
      <c r="K120" s="38"/>
      <c r="L120" s="38"/>
      <c r="M120" s="38"/>
      <c r="N120" s="39">
        <f>686868.48</f>
        <v>686868.48</v>
      </c>
      <c r="O120" s="39"/>
    </row>
    <row r="121" spans="1:15" s="1" customFormat="1" ht="13.5" customHeight="1">
      <c r="A121" s="35" t="s">
        <v>114</v>
      </c>
      <c r="B121" s="35"/>
      <c r="C121" s="35"/>
      <c r="D121" s="35"/>
      <c r="E121" s="35"/>
      <c r="F121" s="35"/>
      <c r="G121" s="36" t="s">
        <v>96</v>
      </c>
      <c r="H121" s="36" t="s">
        <v>187</v>
      </c>
      <c r="I121" s="37">
        <f>125646.56</f>
        <v>125646.56</v>
      </c>
      <c r="J121" s="38">
        <f>125646.56</f>
        <v>125646.56</v>
      </c>
      <c r="K121" s="38"/>
      <c r="L121" s="38"/>
      <c r="M121" s="38"/>
      <c r="N121" s="39">
        <f>0</f>
        <v>0</v>
      </c>
      <c r="O121" s="39"/>
    </row>
    <row r="122" spans="1:15" s="1" customFormat="1" ht="13.5" customHeight="1">
      <c r="A122" s="35" t="s">
        <v>116</v>
      </c>
      <c r="B122" s="35"/>
      <c r="C122" s="35"/>
      <c r="D122" s="35"/>
      <c r="E122" s="35"/>
      <c r="F122" s="35"/>
      <c r="G122" s="36" t="s">
        <v>96</v>
      </c>
      <c r="H122" s="36" t="s">
        <v>188</v>
      </c>
      <c r="I122" s="37">
        <f>79852186.33</f>
        <v>79852186.33</v>
      </c>
      <c r="J122" s="38">
        <f>79852186.29</f>
        <v>79852186.29</v>
      </c>
      <c r="K122" s="38"/>
      <c r="L122" s="38"/>
      <c r="M122" s="38"/>
      <c r="N122" s="39">
        <f>0.04</f>
        <v>0.04</v>
      </c>
      <c r="O122" s="39"/>
    </row>
    <row r="123" spans="1:15" s="1" customFormat="1" ht="13.5" customHeight="1">
      <c r="A123" s="35" t="s">
        <v>118</v>
      </c>
      <c r="B123" s="35"/>
      <c r="C123" s="35"/>
      <c r="D123" s="35"/>
      <c r="E123" s="35"/>
      <c r="F123" s="35"/>
      <c r="G123" s="36" t="s">
        <v>96</v>
      </c>
      <c r="H123" s="36" t="s">
        <v>189</v>
      </c>
      <c r="I123" s="37">
        <f>1630430.88</f>
        <v>1630430.88</v>
      </c>
      <c r="J123" s="38">
        <f>1623481.07</f>
        <v>1623481.07</v>
      </c>
      <c r="K123" s="38"/>
      <c r="L123" s="38"/>
      <c r="M123" s="38"/>
      <c r="N123" s="39">
        <f>6949.81</f>
        <v>6949.81</v>
      </c>
      <c r="O123" s="39"/>
    </row>
    <row r="124" spans="1:15" s="1" customFormat="1" ht="13.5" customHeight="1">
      <c r="A124" s="35" t="s">
        <v>122</v>
      </c>
      <c r="B124" s="35"/>
      <c r="C124" s="35"/>
      <c r="D124" s="35"/>
      <c r="E124" s="35"/>
      <c r="F124" s="35"/>
      <c r="G124" s="36" t="s">
        <v>96</v>
      </c>
      <c r="H124" s="36" t="s">
        <v>190</v>
      </c>
      <c r="I124" s="37">
        <f>5039000</f>
        <v>5039000</v>
      </c>
      <c r="J124" s="38">
        <f>5039000</f>
        <v>5039000</v>
      </c>
      <c r="K124" s="38"/>
      <c r="L124" s="38"/>
      <c r="M124" s="38"/>
      <c r="N124" s="39">
        <f aca="true" t="shared" si="4" ref="N124:N134">0</f>
        <v>0</v>
      </c>
      <c r="O124" s="39"/>
    </row>
    <row r="125" spans="1:15" s="1" customFormat="1" ht="13.5" customHeight="1">
      <c r="A125" s="35" t="s">
        <v>111</v>
      </c>
      <c r="B125" s="35"/>
      <c r="C125" s="35"/>
      <c r="D125" s="35"/>
      <c r="E125" s="35"/>
      <c r="F125" s="35"/>
      <c r="G125" s="36" t="s">
        <v>96</v>
      </c>
      <c r="H125" s="36" t="s">
        <v>191</v>
      </c>
      <c r="I125" s="37">
        <f>1660000</f>
        <v>1660000</v>
      </c>
      <c r="J125" s="38">
        <f>1660000</f>
        <v>1660000</v>
      </c>
      <c r="K125" s="38"/>
      <c r="L125" s="38"/>
      <c r="M125" s="38"/>
      <c r="N125" s="39">
        <f t="shared" si="4"/>
        <v>0</v>
      </c>
      <c r="O125" s="39"/>
    </row>
    <row r="126" spans="1:15" s="1" customFormat="1" ht="13.5" customHeight="1">
      <c r="A126" s="35" t="s">
        <v>116</v>
      </c>
      <c r="B126" s="35"/>
      <c r="C126" s="35"/>
      <c r="D126" s="35"/>
      <c r="E126" s="35"/>
      <c r="F126" s="35"/>
      <c r="G126" s="36" t="s">
        <v>96</v>
      </c>
      <c r="H126" s="36" t="s">
        <v>192</v>
      </c>
      <c r="I126" s="37">
        <f>0</f>
        <v>0</v>
      </c>
      <c r="J126" s="40" t="s">
        <v>59</v>
      </c>
      <c r="K126" s="40"/>
      <c r="L126" s="40"/>
      <c r="M126" s="40"/>
      <c r="N126" s="39">
        <f t="shared" si="4"/>
        <v>0</v>
      </c>
      <c r="O126" s="39"/>
    </row>
    <row r="127" spans="1:15" s="1" customFormat="1" ht="13.5" customHeight="1">
      <c r="A127" s="35" t="s">
        <v>130</v>
      </c>
      <c r="B127" s="35"/>
      <c r="C127" s="35"/>
      <c r="D127" s="35"/>
      <c r="E127" s="35"/>
      <c r="F127" s="35"/>
      <c r="G127" s="36" t="s">
        <v>96</v>
      </c>
      <c r="H127" s="36" t="s">
        <v>193</v>
      </c>
      <c r="I127" s="37">
        <f>0</f>
        <v>0</v>
      </c>
      <c r="J127" s="38">
        <f>0</f>
        <v>0</v>
      </c>
      <c r="K127" s="38"/>
      <c r="L127" s="38"/>
      <c r="M127" s="38"/>
      <c r="N127" s="39">
        <f t="shared" si="4"/>
        <v>0</v>
      </c>
      <c r="O127" s="39"/>
    </row>
    <row r="128" spans="1:15" s="1" customFormat="1" ht="13.5" customHeight="1">
      <c r="A128" s="35" t="s">
        <v>130</v>
      </c>
      <c r="B128" s="35"/>
      <c r="C128" s="35"/>
      <c r="D128" s="35"/>
      <c r="E128" s="35"/>
      <c r="F128" s="35"/>
      <c r="G128" s="36" t="s">
        <v>96</v>
      </c>
      <c r="H128" s="36" t="s">
        <v>194</v>
      </c>
      <c r="I128" s="37">
        <f>36262417.43</f>
        <v>36262417.43</v>
      </c>
      <c r="J128" s="38">
        <f>36262417.43</f>
        <v>36262417.43</v>
      </c>
      <c r="K128" s="38"/>
      <c r="L128" s="38"/>
      <c r="M128" s="38"/>
      <c r="N128" s="39">
        <f t="shared" si="4"/>
        <v>0</v>
      </c>
      <c r="O128" s="39"/>
    </row>
    <row r="129" spans="1:15" s="1" customFormat="1" ht="13.5" customHeight="1">
      <c r="A129" s="35" t="s">
        <v>130</v>
      </c>
      <c r="B129" s="35"/>
      <c r="C129" s="35"/>
      <c r="D129" s="35"/>
      <c r="E129" s="35"/>
      <c r="F129" s="35"/>
      <c r="G129" s="36" t="s">
        <v>96</v>
      </c>
      <c r="H129" s="36" t="s">
        <v>195</v>
      </c>
      <c r="I129" s="37">
        <f>16370734.58</f>
        <v>16370734.58</v>
      </c>
      <c r="J129" s="38">
        <f>16370734.58</f>
        <v>16370734.58</v>
      </c>
      <c r="K129" s="38"/>
      <c r="L129" s="38"/>
      <c r="M129" s="38"/>
      <c r="N129" s="39">
        <f t="shared" si="4"/>
        <v>0</v>
      </c>
      <c r="O129" s="39"/>
    </row>
    <row r="130" spans="1:15" s="1" customFormat="1" ht="13.5" customHeight="1">
      <c r="A130" s="35" t="s">
        <v>130</v>
      </c>
      <c r="B130" s="35"/>
      <c r="C130" s="35"/>
      <c r="D130" s="35"/>
      <c r="E130" s="35"/>
      <c r="F130" s="35"/>
      <c r="G130" s="36" t="s">
        <v>96</v>
      </c>
      <c r="H130" s="36" t="s">
        <v>196</v>
      </c>
      <c r="I130" s="37">
        <f>670000</f>
        <v>670000</v>
      </c>
      <c r="J130" s="38">
        <f>670000</f>
        <v>670000</v>
      </c>
      <c r="K130" s="38"/>
      <c r="L130" s="38"/>
      <c r="M130" s="38"/>
      <c r="N130" s="39">
        <f t="shared" si="4"/>
        <v>0</v>
      </c>
      <c r="O130" s="39"/>
    </row>
    <row r="131" spans="1:15" s="1" customFormat="1" ht="13.5" customHeight="1">
      <c r="A131" s="35" t="s">
        <v>130</v>
      </c>
      <c r="B131" s="35"/>
      <c r="C131" s="35"/>
      <c r="D131" s="35"/>
      <c r="E131" s="35"/>
      <c r="F131" s="35"/>
      <c r="G131" s="36" t="s">
        <v>96</v>
      </c>
      <c r="H131" s="36" t="s">
        <v>197</v>
      </c>
      <c r="I131" s="37">
        <f>872000</f>
        <v>872000</v>
      </c>
      <c r="J131" s="38">
        <f>872000</f>
        <v>872000</v>
      </c>
      <c r="K131" s="38"/>
      <c r="L131" s="38"/>
      <c r="M131" s="38"/>
      <c r="N131" s="39">
        <f t="shared" si="4"/>
        <v>0</v>
      </c>
      <c r="O131" s="39"/>
    </row>
    <row r="132" spans="1:15" s="1" customFormat="1" ht="13.5" customHeight="1">
      <c r="A132" s="35" t="s">
        <v>198</v>
      </c>
      <c r="B132" s="35"/>
      <c r="C132" s="35"/>
      <c r="D132" s="35"/>
      <c r="E132" s="35"/>
      <c r="F132" s="35"/>
      <c r="G132" s="36" t="s">
        <v>96</v>
      </c>
      <c r="H132" s="36" t="s">
        <v>199</v>
      </c>
      <c r="I132" s="37">
        <f>447243.81</f>
        <v>447243.81</v>
      </c>
      <c r="J132" s="38">
        <f>447243.81</f>
        <v>447243.81</v>
      </c>
      <c r="K132" s="38"/>
      <c r="L132" s="38"/>
      <c r="M132" s="38"/>
      <c r="N132" s="39">
        <f t="shared" si="4"/>
        <v>0</v>
      </c>
      <c r="O132" s="39"/>
    </row>
    <row r="133" spans="1:15" s="1" customFormat="1" ht="13.5" customHeight="1">
      <c r="A133" s="35" t="s">
        <v>198</v>
      </c>
      <c r="B133" s="35"/>
      <c r="C133" s="35"/>
      <c r="D133" s="35"/>
      <c r="E133" s="35"/>
      <c r="F133" s="35"/>
      <c r="G133" s="36" t="s">
        <v>96</v>
      </c>
      <c r="H133" s="36" t="s">
        <v>200</v>
      </c>
      <c r="I133" s="37">
        <f>0</f>
        <v>0</v>
      </c>
      <c r="J133" s="40" t="s">
        <v>59</v>
      </c>
      <c r="K133" s="40"/>
      <c r="L133" s="40"/>
      <c r="M133" s="40"/>
      <c r="N133" s="39">
        <f t="shared" si="4"/>
        <v>0</v>
      </c>
      <c r="O133" s="39"/>
    </row>
    <row r="134" spans="1:15" s="1" customFormat="1" ht="13.5" customHeight="1">
      <c r="A134" s="35" t="s">
        <v>198</v>
      </c>
      <c r="B134" s="35"/>
      <c r="C134" s="35"/>
      <c r="D134" s="35"/>
      <c r="E134" s="35"/>
      <c r="F134" s="35"/>
      <c r="G134" s="36" t="s">
        <v>96</v>
      </c>
      <c r="H134" s="36" t="s">
        <v>201</v>
      </c>
      <c r="I134" s="37">
        <f>0</f>
        <v>0</v>
      </c>
      <c r="J134" s="38">
        <f>0</f>
        <v>0</v>
      </c>
      <c r="K134" s="38"/>
      <c r="L134" s="38"/>
      <c r="M134" s="38"/>
      <c r="N134" s="39">
        <f t="shared" si="4"/>
        <v>0</v>
      </c>
      <c r="O134" s="39"/>
    </row>
    <row r="135" spans="1:15" s="1" customFormat="1" ht="13.5" customHeight="1">
      <c r="A135" s="35" t="s">
        <v>198</v>
      </c>
      <c r="B135" s="35"/>
      <c r="C135" s="35"/>
      <c r="D135" s="35"/>
      <c r="E135" s="35"/>
      <c r="F135" s="35"/>
      <c r="G135" s="36" t="s">
        <v>96</v>
      </c>
      <c r="H135" s="36" t="s">
        <v>202</v>
      </c>
      <c r="I135" s="37">
        <f>4109697.89</f>
        <v>4109697.89</v>
      </c>
      <c r="J135" s="38">
        <f>3928326.18</f>
        <v>3928326.18</v>
      </c>
      <c r="K135" s="38"/>
      <c r="L135" s="38"/>
      <c r="M135" s="38"/>
      <c r="N135" s="39">
        <f>181371.71</f>
        <v>181371.71</v>
      </c>
      <c r="O135" s="39"/>
    </row>
    <row r="136" spans="1:15" s="1" customFormat="1" ht="13.5" customHeight="1">
      <c r="A136" s="35" t="s">
        <v>130</v>
      </c>
      <c r="B136" s="35"/>
      <c r="C136" s="35"/>
      <c r="D136" s="35"/>
      <c r="E136" s="35"/>
      <c r="F136" s="35"/>
      <c r="G136" s="36" t="s">
        <v>96</v>
      </c>
      <c r="H136" s="36" t="s">
        <v>203</v>
      </c>
      <c r="I136" s="37">
        <f>0</f>
        <v>0</v>
      </c>
      <c r="J136" s="38">
        <f>0</f>
        <v>0</v>
      </c>
      <c r="K136" s="38"/>
      <c r="L136" s="38"/>
      <c r="M136" s="38"/>
      <c r="N136" s="39">
        <f>0</f>
        <v>0</v>
      </c>
      <c r="O136" s="39"/>
    </row>
    <row r="137" spans="1:15" s="1" customFormat="1" ht="13.5" customHeight="1">
      <c r="A137" s="35" t="s">
        <v>130</v>
      </c>
      <c r="B137" s="35"/>
      <c r="C137" s="35"/>
      <c r="D137" s="35"/>
      <c r="E137" s="35"/>
      <c r="F137" s="35"/>
      <c r="G137" s="36" t="s">
        <v>96</v>
      </c>
      <c r="H137" s="36" t="s">
        <v>204</v>
      </c>
      <c r="I137" s="37">
        <f>22483346.98</f>
        <v>22483346.98</v>
      </c>
      <c r="J137" s="38">
        <f>22483346.98</f>
        <v>22483346.98</v>
      </c>
      <c r="K137" s="38"/>
      <c r="L137" s="38"/>
      <c r="M137" s="38"/>
      <c r="N137" s="39">
        <f>0</f>
        <v>0</v>
      </c>
      <c r="O137" s="39"/>
    </row>
    <row r="138" spans="1:15" s="1" customFormat="1" ht="13.5" customHeight="1">
      <c r="A138" s="35" t="s">
        <v>130</v>
      </c>
      <c r="B138" s="35"/>
      <c r="C138" s="35"/>
      <c r="D138" s="35"/>
      <c r="E138" s="35"/>
      <c r="F138" s="35"/>
      <c r="G138" s="36" t="s">
        <v>96</v>
      </c>
      <c r="H138" s="36" t="s">
        <v>205</v>
      </c>
      <c r="I138" s="37">
        <f>0</f>
        <v>0</v>
      </c>
      <c r="J138" s="40" t="s">
        <v>59</v>
      </c>
      <c r="K138" s="40"/>
      <c r="L138" s="40"/>
      <c r="M138" s="40"/>
      <c r="N138" s="39">
        <f>0</f>
        <v>0</v>
      </c>
      <c r="O138" s="39"/>
    </row>
    <row r="139" spans="1:15" s="1" customFormat="1" ht="15" customHeight="1">
      <c r="A139" s="41" t="s">
        <v>206</v>
      </c>
      <c r="B139" s="41"/>
      <c r="C139" s="41"/>
      <c r="D139" s="41"/>
      <c r="E139" s="41"/>
      <c r="F139" s="41"/>
      <c r="G139" s="42" t="s">
        <v>207</v>
      </c>
      <c r="H139" s="42" t="s">
        <v>38</v>
      </c>
      <c r="I139" s="43">
        <f>-8883461.83</f>
        <v>-8883461.83</v>
      </c>
      <c r="J139" s="44">
        <f>-5555074.21</f>
        <v>-5555074.21</v>
      </c>
      <c r="K139" s="44"/>
      <c r="L139" s="44"/>
      <c r="M139" s="44"/>
      <c r="N139" s="45" t="s">
        <v>38</v>
      </c>
      <c r="O139" s="45"/>
    </row>
    <row r="140" spans="1:15" s="1" customFormat="1" ht="13.5" customHeight="1">
      <c r="A140" s="7" t="s">
        <v>18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s="1" customFormat="1" ht="13.5" customHeight="1">
      <c r="A141" s="12" t="s">
        <v>208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s="1" customFormat="1" ht="45.75" customHeight="1">
      <c r="A142" s="13" t="s">
        <v>24</v>
      </c>
      <c r="B142" s="13"/>
      <c r="C142" s="13"/>
      <c r="D142" s="13"/>
      <c r="E142" s="13"/>
      <c r="F142" s="13"/>
      <c r="G142" s="14" t="s">
        <v>25</v>
      </c>
      <c r="H142" s="14" t="s">
        <v>209</v>
      </c>
      <c r="I142" s="15" t="s">
        <v>27</v>
      </c>
      <c r="J142" s="16" t="s">
        <v>28</v>
      </c>
      <c r="K142" s="16"/>
      <c r="L142" s="16"/>
      <c r="M142" s="16"/>
      <c r="N142" s="17" t="s">
        <v>29</v>
      </c>
      <c r="O142" s="17"/>
    </row>
    <row r="143" spans="1:15" s="1" customFormat="1" ht="12.75" customHeight="1">
      <c r="A143" s="18" t="s">
        <v>30</v>
      </c>
      <c r="B143" s="18"/>
      <c r="C143" s="18"/>
      <c r="D143" s="18"/>
      <c r="E143" s="18"/>
      <c r="F143" s="18"/>
      <c r="G143" s="19" t="s">
        <v>31</v>
      </c>
      <c r="H143" s="19" t="s">
        <v>32</v>
      </c>
      <c r="I143" s="20" t="s">
        <v>33</v>
      </c>
      <c r="J143" s="21" t="s">
        <v>34</v>
      </c>
      <c r="K143" s="21"/>
      <c r="L143" s="21"/>
      <c r="M143" s="21"/>
      <c r="N143" s="22" t="s">
        <v>35</v>
      </c>
      <c r="O143" s="22"/>
    </row>
    <row r="144" spans="1:15" s="1" customFormat="1" ht="13.5" customHeight="1">
      <c r="A144" s="23" t="s">
        <v>210</v>
      </c>
      <c r="B144" s="23"/>
      <c r="C144" s="23"/>
      <c r="D144" s="23"/>
      <c r="E144" s="23"/>
      <c r="F144" s="23"/>
      <c r="G144" s="24" t="s">
        <v>211</v>
      </c>
      <c r="H144" s="24" t="s">
        <v>38</v>
      </c>
      <c r="I144" s="46">
        <f>8883461.83</f>
        <v>8883461.83</v>
      </c>
      <c r="J144" s="26">
        <f>5555074.21</f>
        <v>5555074.21</v>
      </c>
      <c r="K144" s="26"/>
      <c r="L144" s="26"/>
      <c r="M144" s="26"/>
      <c r="N144" s="47">
        <f>3328387.62</f>
        <v>3328387.62</v>
      </c>
      <c r="O144" s="47"/>
    </row>
    <row r="145" spans="1:15" s="1" customFormat="1" ht="13.5" customHeight="1">
      <c r="A145" s="48" t="s">
        <v>212</v>
      </c>
      <c r="B145" s="48"/>
      <c r="C145" s="48"/>
      <c r="D145" s="48"/>
      <c r="E145" s="48"/>
      <c r="F145" s="48"/>
      <c r="G145" s="49" t="s">
        <v>18</v>
      </c>
      <c r="H145" s="49" t="s">
        <v>18</v>
      </c>
      <c r="I145" s="50" t="s">
        <v>18</v>
      </c>
      <c r="J145" s="51" t="s">
        <v>18</v>
      </c>
      <c r="K145" s="51"/>
      <c r="L145" s="51"/>
      <c r="M145" s="51"/>
      <c r="N145" s="52" t="s">
        <v>18</v>
      </c>
      <c r="O145" s="52"/>
    </row>
    <row r="146" spans="1:15" s="1" customFormat="1" ht="13.5" customHeight="1">
      <c r="A146" s="28" t="s">
        <v>213</v>
      </c>
      <c r="B146" s="28"/>
      <c r="C146" s="28"/>
      <c r="D146" s="28"/>
      <c r="E146" s="28"/>
      <c r="F146" s="28"/>
      <c r="G146" s="53" t="s">
        <v>214</v>
      </c>
      <c r="H146" s="29" t="s">
        <v>38</v>
      </c>
      <c r="I146" s="54" t="s">
        <v>59</v>
      </c>
      <c r="J146" s="55" t="s">
        <v>59</v>
      </c>
      <c r="K146" s="55"/>
      <c r="L146" s="55"/>
      <c r="M146" s="55"/>
      <c r="N146" s="56" t="s">
        <v>59</v>
      </c>
      <c r="O146" s="56"/>
    </row>
    <row r="147" spans="1:15" s="1" customFormat="1" ht="13.5" customHeight="1">
      <c r="A147" s="35" t="s">
        <v>18</v>
      </c>
      <c r="B147" s="35"/>
      <c r="C147" s="35"/>
      <c r="D147" s="35"/>
      <c r="E147" s="35"/>
      <c r="F147" s="35"/>
      <c r="G147" s="36" t="s">
        <v>214</v>
      </c>
      <c r="H147" s="36" t="s">
        <v>18</v>
      </c>
      <c r="I147" s="57" t="s">
        <v>59</v>
      </c>
      <c r="J147" s="40" t="s">
        <v>59</v>
      </c>
      <c r="K147" s="40"/>
      <c r="L147" s="40"/>
      <c r="M147" s="40"/>
      <c r="N147" s="58" t="s">
        <v>59</v>
      </c>
      <c r="O147" s="58"/>
    </row>
    <row r="148" spans="1:15" s="1" customFormat="1" ht="0.75" customHeight="1">
      <c r="A148" s="59" t="s">
        <v>18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s="1" customFormat="1" ht="13.5" customHeight="1">
      <c r="A149" s="35" t="s">
        <v>215</v>
      </c>
      <c r="B149" s="35"/>
      <c r="C149" s="35"/>
      <c r="D149" s="35"/>
      <c r="E149" s="35"/>
      <c r="F149" s="35"/>
      <c r="G149" s="49" t="s">
        <v>216</v>
      </c>
      <c r="H149" s="49" t="s">
        <v>38</v>
      </c>
      <c r="I149" s="50" t="s">
        <v>59</v>
      </c>
      <c r="J149" s="40" t="s">
        <v>59</v>
      </c>
      <c r="K149" s="40"/>
      <c r="L149" s="40"/>
      <c r="M149" s="40"/>
      <c r="N149" s="52" t="s">
        <v>59</v>
      </c>
      <c r="O149" s="52"/>
    </row>
    <row r="150" spans="1:15" s="1" customFormat="1" ht="13.5" customHeight="1">
      <c r="A150" s="35" t="s">
        <v>18</v>
      </c>
      <c r="B150" s="35"/>
      <c r="C150" s="35"/>
      <c r="D150" s="35"/>
      <c r="E150" s="35"/>
      <c r="F150" s="35"/>
      <c r="G150" s="36" t="s">
        <v>216</v>
      </c>
      <c r="H150" s="36" t="s">
        <v>18</v>
      </c>
      <c r="I150" s="57" t="s">
        <v>59</v>
      </c>
      <c r="J150" s="40" t="s">
        <v>59</v>
      </c>
      <c r="K150" s="40"/>
      <c r="L150" s="40"/>
      <c r="M150" s="40"/>
      <c r="N150" s="58" t="s">
        <v>59</v>
      </c>
      <c r="O150" s="58"/>
    </row>
    <row r="151" spans="1:15" s="1" customFormat="1" ht="13.5" customHeight="1">
      <c r="A151" s="35" t="s">
        <v>217</v>
      </c>
      <c r="B151" s="35"/>
      <c r="C151" s="35"/>
      <c r="D151" s="35"/>
      <c r="E151" s="35"/>
      <c r="F151" s="35"/>
      <c r="G151" s="36" t="s">
        <v>218</v>
      </c>
      <c r="H151" s="36" t="s">
        <v>219</v>
      </c>
      <c r="I151" s="60">
        <f>8883461.83</f>
        <v>8883461.83</v>
      </c>
      <c r="J151" s="38">
        <f>5555074.21</f>
        <v>5555074.21</v>
      </c>
      <c r="K151" s="38"/>
      <c r="L151" s="38"/>
      <c r="M151" s="38"/>
      <c r="N151" s="61">
        <f>3328387.62</f>
        <v>3328387.62</v>
      </c>
      <c r="O151" s="61"/>
    </row>
    <row r="152" spans="1:15" s="1" customFormat="1" ht="13.5" customHeight="1">
      <c r="A152" s="35" t="s">
        <v>220</v>
      </c>
      <c r="B152" s="35"/>
      <c r="C152" s="35"/>
      <c r="D152" s="35"/>
      <c r="E152" s="35"/>
      <c r="F152" s="35"/>
      <c r="G152" s="36" t="s">
        <v>221</v>
      </c>
      <c r="H152" s="36" t="s">
        <v>222</v>
      </c>
      <c r="I152" s="60">
        <f>-821395819.93</f>
        <v>-821395819.93</v>
      </c>
      <c r="J152" s="38">
        <f>-837643062.34</f>
        <v>-837643062.34</v>
      </c>
      <c r="K152" s="38"/>
      <c r="L152" s="38"/>
      <c r="M152" s="38"/>
      <c r="N152" s="62" t="s">
        <v>38</v>
      </c>
      <c r="O152" s="62"/>
    </row>
    <row r="153" spans="1:15" s="1" customFormat="1" ht="13.5" customHeight="1">
      <c r="A153" s="35" t="s">
        <v>223</v>
      </c>
      <c r="B153" s="35"/>
      <c r="C153" s="35"/>
      <c r="D153" s="35"/>
      <c r="E153" s="35"/>
      <c r="F153" s="35"/>
      <c r="G153" s="36" t="s">
        <v>224</v>
      </c>
      <c r="H153" s="36" t="s">
        <v>225</v>
      </c>
      <c r="I153" s="60">
        <f>830279281.76</f>
        <v>830279281.76</v>
      </c>
      <c r="J153" s="38">
        <f>843198136.55</f>
        <v>843198136.55</v>
      </c>
      <c r="K153" s="38"/>
      <c r="L153" s="38"/>
      <c r="M153" s="38"/>
      <c r="N153" s="62" t="s">
        <v>38</v>
      </c>
      <c r="O153" s="62"/>
    </row>
    <row r="154" spans="1:15" s="1" customFormat="1" ht="13.5" customHeight="1">
      <c r="A154" s="63" t="s">
        <v>18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</row>
    <row r="155" spans="1:15" s="1" customFormat="1" ht="15.75" customHeight="1">
      <c r="A155" s="7" t="s">
        <v>18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s="1" customFormat="1" ht="13.5" customHeight="1">
      <c r="A156" s="64" t="s">
        <v>226</v>
      </c>
      <c r="B156" s="64"/>
      <c r="C156" s="64"/>
      <c r="D156" s="64"/>
      <c r="E156" s="64"/>
      <c r="F156" s="7" t="s">
        <v>18</v>
      </c>
      <c r="G156" s="7"/>
      <c r="H156" s="7"/>
      <c r="I156" s="7"/>
      <c r="J156" s="7"/>
      <c r="K156" s="7"/>
      <c r="L156" s="7"/>
      <c r="M156" s="7"/>
      <c r="N156" s="7"/>
      <c r="O156" s="7"/>
    </row>
    <row r="157" spans="1:15" s="1" customFormat="1" ht="13.5" customHeight="1">
      <c r="A157" s="4" t="s">
        <v>227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</sheetData>
  <sheetProtection/>
  <mergeCells count="443">
    <mergeCell ref="A157:O157"/>
    <mergeCell ref="A153:F153"/>
    <mergeCell ref="J153:M153"/>
    <mergeCell ref="N153:O153"/>
    <mergeCell ref="A154:O154"/>
    <mergeCell ref="A155:O155"/>
    <mergeCell ref="A156:E156"/>
    <mergeCell ref="F156:O156"/>
    <mergeCell ref="A151:F151"/>
    <mergeCell ref="J151:M151"/>
    <mergeCell ref="N151:O151"/>
    <mergeCell ref="A152:F152"/>
    <mergeCell ref="J152:M152"/>
    <mergeCell ref="N152:O152"/>
    <mergeCell ref="A148:O148"/>
    <mergeCell ref="A149:F149"/>
    <mergeCell ref="J149:M149"/>
    <mergeCell ref="N149:O149"/>
    <mergeCell ref="A150:F150"/>
    <mergeCell ref="J150:M150"/>
    <mergeCell ref="N150:O150"/>
    <mergeCell ref="A146:F146"/>
    <mergeCell ref="J146:M146"/>
    <mergeCell ref="N146:O146"/>
    <mergeCell ref="A147:F147"/>
    <mergeCell ref="J147:M147"/>
    <mergeCell ref="N147:O147"/>
    <mergeCell ref="A144:F144"/>
    <mergeCell ref="J144:M144"/>
    <mergeCell ref="N144:O144"/>
    <mergeCell ref="A145:F145"/>
    <mergeCell ref="J145:M145"/>
    <mergeCell ref="N145:O145"/>
    <mergeCell ref="A140:O140"/>
    <mergeCell ref="A141:O141"/>
    <mergeCell ref="A142:F142"/>
    <mergeCell ref="J142:M142"/>
    <mergeCell ref="N142:O142"/>
    <mergeCell ref="A143:F143"/>
    <mergeCell ref="J143:M143"/>
    <mergeCell ref="N143:O143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0:O40"/>
    <mergeCell ref="A41:O41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4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2016-02-05T03:17:17Z</dcterms:created>
  <dcterms:modified xsi:type="dcterms:W3CDTF">2016-02-05T03:17:17Z</dcterms:modified>
  <cp:category/>
  <cp:version/>
  <cp:contentType/>
  <cp:contentStatus/>
</cp:coreProperties>
</file>